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8" windowWidth="14808" windowHeight="8016" tabRatio="773"/>
  </bookViews>
  <sheets>
    <sheet name="План чистовик" sheetId="11" r:id="rId1"/>
    <sheet name="1 молочная" sheetId="2" r:id="rId2"/>
    <sheet name="2 мясо" sheetId="8" r:id="rId3"/>
    <sheet name="3 Куры,рыба " sheetId="6" r:id="rId4"/>
    <sheet name="4 Овощи" sheetId="3" r:id="rId5"/>
    <sheet name="5 Фрукты" sheetId="4" r:id="rId6"/>
    <sheet name="6 Бакалея" sheetId="5" r:id="rId7"/>
    <sheet name="7 Хлеб" sheetId="7" r:id="rId8"/>
  </sheets>
  <externalReferences>
    <externalReference r:id="rId9"/>
  </externalReferences>
  <definedNames>
    <definedName name="ВидПредмета">'[1]Вид предмета'!$A$1:$A$3</definedName>
  </definedNames>
  <calcPr calcId="125725"/>
</workbook>
</file>

<file path=xl/calcChain.xml><?xml version="1.0" encoding="utf-8"?>
<calcChain xmlns="http://schemas.openxmlformats.org/spreadsheetml/2006/main">
  <c r="H24" i="4"/>
  <c r="H37" i="3"/>
  <c r="D116" i="11"/>
  <c r="D113"/>
  <c r="D112"/>
  <c r="D111"/>
  <c r="D110"/>
  <c r="F16" i="7"/>
  <c r="H16" s="1"/>
  <c r="F15"/>
  <c r="H15" s="1"/>
  <c r="H17" s="1"/>
  <c r="F53" i="5"/>
  <c r="H53" s="1"/>
  <c r="F52"/>
  <c r="H52" s="1"/>
  <c r="H51"/>
  <c r="H50"/>
  <c r="H49"/>
  <c r="H48"/>
  <c r="F47"/>
  <c r="H47" s="1"/>
  <c r="F46"/>
  <c r="H46" s="1"/>
  <c r="H45"/>
  <c r="H44"/>
  <c r="F43"/>
  <c r="H43" s="1"/>
  <c r="H42"/>
  <c r="F41"/>
  <c r="H41" s="1"/>
  <c r="F40"/>
  <c r="H40" s="1"/>
  <c r="H39"/>
  <c r="H38"/>
  <c r="F37"/>
  <c r="H37" s="1"/>
  <c r="H36"/>
  <c r="H35"/>
  <c r="F34"/>
  <c r="H34" s="1"/>
  <c r="H33"/>
  <c r="H32"/>
  <c r="H31"/>
  <c r="F30"/>
  <c r="H30" s="1"/>
  <c r="H29"/>
  <c r="F28"/>
  <c r="H28" s="1"/>
  <c r="H27"/>
  <c r="F26"/>
  <c r="H26" s="1"/>
  <c r="H25"/>
  <c r="H24"/>
  <c r="F23"/>
  <c r="H23" s="1"/>
  <c r="F22"/>
  <c r="H22" s="1"/>
  <c r="H21"/>
  <c r="H20"/>
  <c r="H19"/>
  <c r="H18"/>
  <c r="H17"/>
  <c r="F16"/>
  <c r="H16" s="1"/>
  <c r="F15"/>
  <c r="H15" s="1"/>
  <c r="H15" i="3"/>
  <c r="F30" i="4"/>
  <c r="H30" s="1"/>
  <c r="F29"/>
  <c r="H29" s="1"/>
  <c r="H28"/>
  <c r="F27"/>
  <c r="H27" s="1"/>
  <c r="H26"/>
  <c r="H25"/>
  <c r="H23"/>
  <c r="F22"/>
  <c r="H22" s="1"/>
  <c r="H21"/>
  <c r="F20"/>
  <c r="H20" s="1"/>
  <c r="H19"/>
  <c r="F18"/>
  <c r="H18" s="1"/>
  <c r="F17"/>
  <c r="H17" s="1"/>
  <c r="H16"/>
  <c r="H15"/>
  <c r="H21" i="6"/>
  <c r="H20"/>
  <c r="F20"/>
  <c r="H19"/>
  <c r="F19"/>
  <c r="H18"/>
  <c r="F18"/>
  <c r="F36" i="3"/>
  <c r="H36" s="1"/>
  <c r="H35"/>
  <c r="H34"/>
  <c r="F33"/>
  <c r="H33" s="1"/>
  <c r="H32"/>
  <c r="H31"/>
  <c r="H30"/>
  <c r="H29"/>
  <c r="F28"/>
  <c r="H28" s="1"/>
  <c r="H27"/>
  <c r="H26"/>
  <c r="F25"/>
  <c r="H25" s="1"/>
  <c r="F24"/>
  <c r="H24" s="1"/>
  <c r="H23"/>
  <c r="F22"/>
  <c r="H22" s="1"/>
  <c r="F21"/>
  <c r="H21" s="1"/>
  <c r="F20"/>
  <c r="H20" s="1"/>
  <c r="F19"/>
  <c r="H19" s="1"/>
  <c r="H18"/>
  <c r="F17"/>
  <c r="H17" s="1"/>
  <c r="F16"/>
  <c r="H16" s="1"/>
  <c r="F17" i="6"/>
  <c r="H17" s="1"/>
  <c r="H16"/>
  <c r="H15"/>
  <c r="F17" i="8"/>
  <c r="H17" s="1"/>
  <c r="H18" s="1"/>
  <c r="H22" i="2"/>
  <c r="H21"/>
  <c r="H20"/>
  <c r="H19"/>
  <c r="H18"/>
  <c r="H17"/>
  <c r="H16"/>
  <c r="H54" i="5" l="1"/>
  <c r="D115" i="11" s="1"/>
  <c r="H31" i="4"/>
  <c r="D114" i="11" s="1"/>
  <c r="H23" i="2"/>
  <c r="D117" i="11" l="1"/>
  <c r="F68"/>
  <c r="H32" l="1"/>
  <c r="F33"/>
  <c r="H33" s="1"/>
  <c r="F34"/>
  <c r="H34" s="1"/>
  <c r="F98"/>
  <c r="F96"/>
  <c r="F97"/>
  <c r="H97" s="1"/>
  <c r="F82"/>
  <c r="F76"/>
  <c r="H71"/>
  <c r="F64"/>
  <c r="F58"/>
  <c r="F49"/>
  <c r="F30"/>
  <c r="H30" s="1"/>
  <c r="F27"/>
  <c r="H27" s="1"/>
  <c r="F20"/>
  <c r="H20" s="1"/>
  <c r="F19"/>
  <c r="F44"/>
  <c r="F42"/>
  <c r="H42" s="1"/>
  <c r="F40"/>
  <c r="F101"/>
  <c r="F95"/>
  <c r="H95" s="1"/>
  <c r="F67"/>
  <c r="F83"/>
  <c r="H83" s="1"/>
  <c r="F51"/>
  <c r="F106"/>
  <c r="H106" s="1"/>
  <c r="F103"/>
  <c r="F90"/>
  <c r="F59"/>
  <c r="F24"/>
  <c r="H24" s="1"/>
  <c r="F17"/>
  <c r="F105"/>
  <c r="H104"/>
  <c r="F73"/>
  <c r="F56"/>
  <c r="F35"/>
  <c r="F31"/>
  <c r="H31" s="1"/>
  <c r="F28"/>
  <c r="H28" s="1"/>
  <c r="F86"/>
  <c r="H86" s="1"/>
  <c r="F65"/>
  <c r="F36"/>
  <c r="H36" s="1"/>
  <c r="F107"/>
  <c r="F100"/>
  <c r="F99"/>
  <c r="H99" s="1"/>
  <c r="H80"/>
  <c r="H70"/>
  <c r="H15"/>
  <c r="H16"/>
  <c r="H17"/>
  <c r="H18"/>
  <c r="H19"/>
  <c r="H21"/>
  <c r="H22"/>
  <c r="H23"/>
  <c r="H25"/>
  <c r="H26"/>
  <c r="H29"/>
  <c r="H35"/>
  <c r="H37"/>
  <c r="H38"/>
  <c r="H39"/>
  <c r="H40"/>
  <c r="H41"/>
  <c r="H43"/>
  <c r="H45"/>
  <c r="H46"/>
  <c r="H47"/>
  <c r="H48"/>
  <c r="H50"/>
  <c r="H52"/>
  <c r="H53"/>
  <c r="H54"/>
  <c r="H57"/>
  <c r="H60"/>
  <c r="H61"/>
  <c r="H62"/>
  <c r="H63"/>
  <c r="H64"/>
  <c r="H66"/>
  <c r="H68"/>
  <c r="H69"/>
  <c r="H72"/>
  <c r="H74"/>
  <c r="H75"/>
  <c r="H77"/>
  <c r="H78"/>
  <c r="H79"/>
  <c r="H81"/>
  <c r="H82"/>
  <c r="H84"/>
  <c r="H85"/>
  <c r="H87"/>
  <c r="H88"/>
  <c r="H89"/>
  <c r="H90"/>
  <c r="H91"/>
  <c r="H92"/>
  <c r="H93"/>
  <c r="H94"/>
  <c r="H98"/>
  <c r="H102"/>
  <c r="H107"/>
  <c r="H65" l="1"/>
  <c r="H58"/>
  <c r="H44"/>
  <c r="H59"/>
  <c r="H103"/>
  <c r="H101"/>
  <c r="H55"/>
  <c r="H51"/>
  <c r="H49"/>
  <c r="H73"/>
  <c r="H67"/>
  <c r="H56"/>
  <c r="H105"/>
  <c r="H100"/>
  <c r="H96"/>
  <c r="H76"/>
  <c r="H108" l="1"/>
</calcChain>
</file>

<file path=xl/comments1.xml><?xml version="1.0" encoding="utf-8"?>
<comments xmlns="http://schemas.openxmlformats.org/spreadsheetml/2006/main">
  <authors>
    <author>Автор</author>
  </authors>
  <commentList>
    <comment ref="H25" authorId="0">
      <text>
        <r>
          <rPr>
            <b/>
            <sz val="9"/>
            <color indexed="81"/>
            <rFont val="Tahoma"/>
            <charset val="1"/>
          </rPr>
          <t>Автор:</t>
        </r>
        <r>
          <rPr>
            <sz val="9"/>
            <color indexed="81"/>
            <rFont val="Tahoma"/>
            <charset val="1"/>
          </rPr>
          <t xml:space="preserve">
по плану финансирования минус 7034580 на бесперебойное питание </t>
        </r>
      </text>
    </comment>
    <comment ref="H27" authorId="0">
      <text>
        <r>
          <rPr>
            <b/>
            <sz val="9"/>
            <color indexed="81"/>
            <rFont val="Tahoma"/>
            <charset val="1"/>
          </rPr>
          <t>Автор:</t>
        </r>
        <r>
          <rPr>
            <sz val="9"/>
            <color indexed="81"/>
            <rFont val="Tahoma"/>
            <charset val="1"/>
          </rPr>
          <t xml:space="preserve">
можем на эту сумму еще заключать договора</t>
        </r>
      </text>
    </comment>
  </commentList>
</comments>
</file>

<file path=xl/sharedStrings.xml><?xml version="1.0" encoding="utf-8"?>
<sst xmlns="http://schemas.openxmlformats.org/spreadsheetml/2006/main" count="1095" uniqueCount="281">
  <si>
    <t xml:space="preserve">Наименование заказчика: Өскемен қаласы әкімдігінің 
«№ 103 шипажайлық балабақша-бөбекжайы» коммуналдық мемлекеттік мекемесі
</t>
  </si>
  <si>
    <t xml:space="preserve">Наименование заказчика: Коммунальное государственное учреждение 
«Санаторный детский сад-ясли № 103» 
акимата города Усть-Каменогорска
</t>
  </si>
  <si>
    <t>БИН заказчика: 990840003017</t>
  </si>
  <si>
    <t>Брагина Т.А.</t>
  </si>
  <si>
    <t>Вкус и запах свойственный данному наименованию вафель, без постороннего привкуса и запаха. Поверхность с четким рисунком, края с ровным обрезом без подтеков. Должны иметь одинаковый размер и правильную форму, установленную для данного наименования. Начинка не должна выступать за края. Цвет - от светло-желтого до желтого. Начинка однородной консистенции, без крупинок и комочков. С жировыми начинками.</t>
  </si>
  <si>
    <t>первого сорта</t>
  </si>
  <si>
    <t>Виноград сушеный (изюм). Продукт переработки винограда, целый, изготовленный из свежего целого винограда, подготовленного в соответствии с установленной технологией, высушенный путем термической обработки или воздушно-солнечной сушки до достижения массовой доли влаги, обеспечивающей его сохранность.</t>
  </si>
  <si>
    <t>Крупа кукурузная шлифованная №1. Диаметр зерна 4-3 мм</t>
  </si>
  <si>
    <t>Перловая крупа №1. Удлиненное ядро с закругленными концами. С диаметром 3,5 - 3,0 мм</t>
  </si>
  <si>
    <t>Полтавская №1-крупная, удлиненной формы, с закругленными концами</t>
  </si>
  <si>
    <t>Ячневая крупа №1. Диаметр ядра 2,5 - 2 мм. Цвет - желтовато-серый</t>
  </si>
  <si>
    <t>Вкус и запах - чистые, кисломолочные, без посторонних привкусов и запахов. Вкус слегка острый, допускается дрожжевой привкус. Цвет - молочно белый, равномерный по всей массе. Консистенция и внешний вид - однородная, с нарушенным или ненарушенным сгустком. Допускается газообразование, вызванное действием микрофлоры кефирных грибков. Без пищевых продуктов и пищевых добавок.</t>
  </si>
  <si>
    <t>Абрикосы сушеные (курага). Продукты переработки абрикосов, целые, нарезаные, изготовленные из свежих целых, нарезаных абрикосов,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</si>
  <si>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Обжаренный. Содержит белки, жиры, пектин, витамины С, В1, Е, жир, камедь, эфирные масла, смолу, дубильные вещества, минеральные соли и большое количество микроэлементов. Высокое содержание  инулина. Не содержит кофеина.</t>
  </si>
  <si>
    <t>Темно-желтого цвета и имеет сильный специфический запах, при хранении образует осадок. Нерафинированное пищевое. СТ РК 1428-2005.</t>
  </si>
  <si>
    <t>Из мягких сортов пшеницы. Сорт - Крупчатка. Крупы размером 0,3-0,4 мм, не содержит оболочек и мягких мучнистых частиц. Стекловидность не менее 40%, примесь твердой пшеницы до 20%</t>
  </si>
  <si>
    <t>Поверхность гладкая с четким рисунком. Цвет свойственный данному наименованию печенья, различных оттенков равномерный. Вкус и запах - свойственный данному наименованию печенья, без посторонних запаха и привкуса. Сахарное.</t>
  </si>
  <si>
    <t>Класс экстра размер плодов (по наибольшему поперечному диаметру) мелкоплодные не менее 4см, других форм (кроме вишневидных) – не менее 5см</t>
  </si>
  <si>
    <t>Зерно риса заготовляемого для хранения  класс 3 (тип 4 китайско-японского- короткозерного, консистенция стекловидная и частично стекловидная)</t>
  </si>
  <si>
    <t>выварочная йодированная</t>
  </si>
  <si>
    <t>Изделия хрустящие.</t>
  </si>
  <si>
    <t>Сушеные. Продукты переработки фруктов, целые, нарезаные, изготовленные из свежих целых, нарезаных фруктов,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</si>
  <si>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Консервированное без уксуса или уксусной кислоты, неконцентрированное. Залитое раствором поваренной соли и/или сахара, пищевых органических кислот (кроме уксусной), пряностей или их экстрактов, с добавлением или без добавления пищевого растительного масла и зелени.</t>
  </si>
  <si>
    <t>Рыба крупная с белым мясом и маленьким количеством костей.  Практически полностью отсутствует жир. Мороженый обезглавленный потрошеный.</t>
  </si>
  <si>
    <t>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сеяной муки.</t>
  </si>
  <si>
    <t>Поверхность гладкая, без крупных трещин и подрывов. Цвет - от светло-коричневого до темно-коричневого. Мякиш пропеченный, не липкий, не влажный на ощупь, эластичный. Вкус и запах - свойственные данному виду изделия, без постороннего привкуса и запаха. ГОСТ Р 53072-2008. Из смеси ржаной и пшеничной муки различных сортов без добавления зернопродуктов.</t>
  </si>
  <si>
    <t>"байховый, черный, ГОСТ 1938-90, сорт ""высший"""</t>
  </si>
  <si>
    <t>Сорт отборный: размер луковиц по наибольшему поперечному диаметру не менее 40мм</t>
  </si>
  <si>
    <t>Килограмм</t>
  </si>
  <si>
    <t>Штука</t>
  </si>
  <si>
    <t>Литр (куб. дм.)</t>
  </si>
  <si>
    <t>Консервы прочие (горошек консервированный)</t>
  </si>
  <si>
    <t>итого:</t>
  </si>
  <si>
    <t>Рыба крупная с красным мясом и маленьким количеством костей.  Практически полностью отсутствует жир. Мороженый обезглавленный потрошеный.</t>
  </si>
  <si>
    <t>шт</t>
  </si>
  <si>
    <t>Масло сладко-сливочное, жирность 72,5%</t>
  </si>
  <si>
    <t>Пастеризованное, жирность 2,5 %, упаковка фин. Пак.</t>
  </si>
  <si>
    <t>Мясо плотное.  Окрас красный, жировых прослоек – белый, кремовый или желтый. Внешний вид мяса сухой, а мясной сок, выделяемый в разрезе - прозрачный. Запах мяса  натуральный, без примесей и постороннего дурного оттенка. Мясо хорошо обескровлено, консистенция жира - плотная и не липкая. Корочка на мясе - тонкая бледно-розового или красноватого цвета. Свежее.Полутуши. 1 категории.</t>
  </si>
  <si>
    <t>Жирность 15%. Пластиковый стакан. 400 гр.</t>
  </si>
  <si>
    <t>Сушеный. Продукты переработки слив, целые, нарезаные, изготовленные из свежих целых, нарезаных  слив, подготовленных в соответствии с установленной технологией, высушенные путем термической обработки или воздушно-солнечной сушки до достижения массовой доли влаги, обеспечивающих их сохранность.</t>
  </si>
  <si>
    <t xml:space="preserve">Диетические яйца  - отборное яйцо (О) — от 65 до 74,9 г. </t>
  </si>
  <si>
    <t>Сахар песок. Вкус сладкий.</t>
  </si>
  <si>
    <t>Свежая зелень укропа и петрушки</t>
  </si>
  <si>
    <t>Плод должен быть не мелкий, плотный, без видимых признаков порчи, без неприятного запаха</t>
  </si>
  <si>
    <t>Зеленый лук свежий, ядреный, имеет здоровый блеск, без неприятного запаха</t>
  </si>
  <si>
    <t>кг</t>
  </si>
  <si>
    <t>Шоколадные</t>
  </si>
  <si>
    <t>Помадные</t>
  </si>
  <si>
    <t>в ассортименте</t>
  </si>
  <si>
    <t>упаковка 400 гр</t>
  </si>
  <si>
    <t>1 литр</t>
  </si>
  <si>
    <t>Плод должен быть не мелкий, плотный, без видимых признаков порчи, без неприятного запаха. Плоды собраны кистями.</t>
  </si>
  <si>
    <t>Пачка 400 гр. Высший сорт. Крупа чистая, без примесей.</t>
  </si>
  <si>
    <t>Фасовка 500 гр</t>
  </si>
  <si>
    <t>Вилок должен быть не мелкий, плотный, без видимых признаков порчи, без неприятного запаха</t>
  </si>
  <si>
    <t>Плод должен быть не мелкий, плотный, без видимых признаков порчи, без неприятного запаха. Сорта поздние (убираемый и реализуемый после 1 сентября) экстра, 1 и 2 класса</t>
  </si>
  <si>
    <t>Крупа манная марки "Т" вырабатывают из твердых сортов пшеницы. Частицы размером 1- 1,5 мм</t>
  </si>
  <si>
    <t>Блестящие  игольчатые кристаллы или кристаллический белый порошок. 1 гр</t>
  </si>
  <si>
    <t>в брикетах на плодовых или ягодных экстрактах</t>
  </si>
  <si>
    <t>Фасовка 420 гр</t>
  </si>
  <si>
    <t>Плод должен быть не мелкий, плотный, без видимых признаков порчи, без неприятного запаха, размер луковиц по наибольшему поперечному диаметру не менее 4см.</t>
  </si>
  <si>
    <t>Плод должен быть не мелкий, плотный, без видимых признаков порчи, без неприятного запаха,  размер плодов по наибольшему поперечному диаметру (или массе) 2-4,5см (75-200г)</t>
  </si>
  <si>
    <t>Клубника,Клюква, Смородина, Черника</t>
  </si>
  <si>
    <t>Плод должен быть не мелкий, плотный, без видимых признаков порчи, без неприятного запаха.среднеплодные и длиноплодные не более 25см</t>
  </si>
  <si>
    <t>СЫР  В ПАРАФИНОВОЙ ОБОЛОЧКЕ! НЕ СЫРНЫЙ ПРОДУКТ!!! Жирность не менее 30%</t>
  </si>
  <si>
    <t>ЖИРНОСТЬ НЕ МЕНЕЕ 5%. Весовой</t>
  </si>
  <si>
    <t>Листья должны быть не мелкими, плотными, без видимых признаков порчи, без неприятного запаха</t>
  </si>
  <si>
    <t>Плод должен быть не мелкий, плотный, без видимых признаков порчи, без неприятного запаха. размер по наибольшему поперечному диаметру не менее 55мм</t>
  </si>
  <si>
    <t>               План приобретения продуктов питания</t>
  </si>
  <si>
    <t>март-декабрь,2018</t>
  </si>
  <si>
    <t>Плод должен быть не мелкий, плотный, без видимых признаков порчи, без неприятного запаха ,Поставка август-ноябрь,2018 г</t>
  </si>
  <si>
    <t>Из мяса говядина.</t>
  </si>
  <si>
    <t>ЛОТ  № 2  ГОВЯДИНА</t>
  </si>
  <si>
    <t>Капуста броколли</t>
  </si>
  <si>
    <t>СГУЩЕННОЕ МОЛОКО С САХАРОМ! А НЕ СГУЩЕНКА! 380 гр.ж/б</t>
  </si>
  <si>
    <t>Плод должен быть не мелкий, плотный, без видимых признаков порчи, без неприятного запаха,</t>
  </si>
  <si>
    <t xml:space="preserve">Мясо плотное.  Окрас  белый, кремовый . Внешний вид мяса сухой, а мясной сок, выделяемый в разрезе - прозрачный. Запах мяса  натуральный, без примесей и постороннего дурного оттенка. </t>
  </si>
  <si>
    <t>Поверхность гладкая с четким рисунком. Цвет свойственный данному наименованию пряников, различных оттенков равномерный. Вкус и запах - свойственный данному наименованию пряников, без посторонних запаха и привкуса.</t>
  </si>
  <si>
    <t>Поверхность гладкая с четким рисунком. Цвет свойственный данному наименованию круасанов, различных оттенков равномерный. Вкус и запах - свойственный данному наименованию круасанов, без посторонних запаха и привкуса.</t>
  </si>
  <si>
    <t>Сок отжатый из гранатов.</t>
  </si>
  <si>
    <t>Ягоды должены быть не мелкие, плотные, без видимых признаков порчи, без неприятного запаха,</t>
  </si>
  <si>
    <t>Натуральные рыбные консервы с добавлением масла</t>
  </si>
  <si>
    <t>Кондитерское изделие из тонкоизмельченного, частично обезжиренного тертого какао, содержащее от 12% до 20% масла какао и не более 7,5% влаги.</t>
  </si>
  <si>
    <t>приготовленную из свежей белокочанной капусты с добавлением поваренной соли, приправ и пряностей, подвергнутую молочно-кислому брожению</t>
  </si>
  <si>
    <t>№ р/с № п/п</t>
  </si>
  <si>
    <t>Сатып алатын тауарлар немесе қызметтердің атауы Наименование приобретаемых услуг или товаров</t>
  </si>
  <si>
    <t>Өлшеу бірлігі Единица измерения</t>
  </si>
  <si>
    <t>Мөлшері, көлемі Количество, объем</t>
  </si>
  <si>
    <t>Бірлік бағасы, теңге Цена за единицу, тенге</t>
  </si>
  <si>
    <t>Сатып алу үшін бекітілген жалпы сома, теңге  Общая сумма, утвержденная для приобретения, тенге</t>
  </si>
  <si>
    <t>Тауарларды жеткізу және қызметтерді көрсету мерзімі Срок оказания услуг или поставки товара</t>
  </si>
  <si>
    <t>Сипаттама                                                                                                    Характеристика</t>
  </si>
  <si>
    <t>Апельсин-апельсины                                                                                                                                                                                                                                                                                                                             Апельсины</t>
  </si>
  <si>
    <t xml:space="preserve">Өрік-Абрикосы </t>
  </si>
  <si>
    <t>Банан-Бананы</t>
  </si>
  <si>
    <t>Жеміс ұсақ емес, тығыз, бүлінбеген, жағымсыз иісі жоқ болуы қажет</t>
  </si>
  <si>
    <t>Жеміс ұсақ емес, тығыз, бүлінбеген, жағымсыз иісі жоқ болуы қажет. Жемістері шоқтармен жиналған.</t>
  </si>
  <si>
    <t>Баялды-Баклажаны</t>
  </si>
  <si>
    <t>Вафля-Вафли</t>
  </si>
  <si>
    <t>Дәмі мен иісі вафля атауының өзіне тән, бөтен жағымсыз дәмі мен иісі жоқ. Үстіңгі қабаты айқын суреті бар, шеттері тегіс аққан сұйықтық ізі жоқ.  Біркелкі көлемді, дұрыс пішінді,  салмасы шетінен шықпаған. Түсі - ашық сары. Салмасы біркелкі консистенциялы, түйіршіктері мен кесектері жоқ. Салмасы майлы болуы қажет.</t>
  </si>
  <si>
    <t>Ванилин-Ванилин</t>
  </si>
  <si>
    <t>Жылтыр инелі кристалдар немесе кристалды ақ ұнтақ. 1 гр</t>
  </si>
  <si>
    <t>Сұлы жармасы-Геркулес</t>
  </si>
  <si>
    <t xml:space="preserve">400 гр қорапта. Жоғары сортты. Қоспасыз, таза жарма,  </t>
  </si>
  <si>
    <t>Бұршақ-Горох</t>
  </si>
  <si>
    <t>Бірінші сортты</t>
  </si>
  <si>
    <t>Қарақұмық жармасы-Крупа гречневая</t>
  </si>
  <si>
    <t>Жаңа піскен алмұрт-Груши свежие</t>
  </si>
  <si>
    <t>Кәді езбесі-Икра кабачковая</t>
  </si>
  <si>
    <t>Баялды езбесі-Икра баклажановая</t>
  </si>
  <si>
    <t>500 гр өлшеніп оралған</t>
  </si>
  <si>
    <t>420 гр өлшеніп оралған</t>
  </si>
  <si>
    <t>Жасылкөк-Зелень</t>
  </si>
  <si>
    <t>Аскөк пен ақжелкеннің жаңа піскен жасылкөгі</t>
  </si>
  <si>
    <t>Мейіз-Изюм</t>
  </si>
  <si>
    <t>Кептірілген жүзім (мейіз). Жүзімнен өндірілген өнім, бүтін, жаңа піскен тұтас жүзімнен әзірленген, белгіленген технологияға сәйкес даярланған, сақталуын  қамтамасыз ететін, ылғалдылығының массалық үлесіне жету үшін термиялық өңдеу жолымен кептірілген.</t>
  </si>
  <si>
    <t>Какао-ұнтағы-Какао-порошок</t>
  </si>
  <si>
    <t>Қырыққабаттың шоғы ұсақ емес, тығыз, бүлінбеген, жағымсыз иісі жоқ болуы қажет</t>
  </si>
  <si>
    <t>Ақ қауданды қырыққабат-Капуста белокочанная</t>
  </si>
  <si>
    <t>Гүлді қырыққабат-Капуста цветная</t>
  </si>
  <si>
    <t>Пекин қырыққабаты-Капуста пекинская</t>
  </si>
  <si>
    <t>Ашытқан қырыққабат-Капуста квашенная</t>
  </si>
  <si>
    <t xml:space="preserve">Жаңа піскен ақ қауданды қырыққабаттан ас тұзы мен дәмдеуіштер қосылып дайындалған </t>
  </si>
  <si>
    <t xml:space="preserve">Жеміс ұсақ емес, тығыз, бүлінбеген, жағымсыз иісі жоқ болуы қажет. Экстра, 1 және 2 топты (1 қыркүйектен кейін  жиналған және сатылатын) кеш пісетін сортты картоп. </t>
  </si>
  <si>
    <t>Кеш пісетін картоп-Картофель поздний</t>
  </si>
  <si>
    <t>Айран-Кефир</t>
  </si>
  <si>
    <t>5 дәнді дақылды жарма-Крупа 5 злаков</t>
  </si>
  <si>
    <t xml:space="preserve"> 400 гр орама</t>
  </si>
  <si>
    <t>Жүгері жармасы-Крупа из кукурузы</t>
  </si>
  <si>
    <t>№ 1 өңделген жүгері жармасы. Дәннің диаметрі 3-4 мм.</t>
  </si>
  <si>
    <t>Ұнтақ жарма-Крупа манная</t>
  </si>
  <si>
    <t xml:space="preserve">"Ұнтақ жарма маркасы" "Т" бидайдың қатты сортынан өндірілген. Кішкентай бөлшектерінің көлемі 1 - 1,5 мм. </t>
  </si>
  <si>
    <t>№ 1 арпа жармасы. Ұштары дөңгелектеліп ұзартылған дән. Диаметрі 3,5 - 3,0 мм.</t>
  </si>
  <si>
    <t>Арпа жармасы-Крупа Перловая</t>
  </si>
  <si>
    <t>Полтава жармасы (бидай)-Крупа полтавская(пшеничная)</t>
  </si>
  <si>
    <t>№ 1 полтава - ірі, ұзартылған пішінді жарма.</t>
  </si>
  <si>
    <t>Тары жармасы-Крупа пшенная</t>
  </si>
  <si>
    <t xml:space="preserve">Арпа жармасы-Крупа Ячневая </t>
  </si>
  <si>
    <t>№ 1 арпа жармасы. Дәннің диаметрі 2,5 - 2 мм. Түсі - сарғыш - сұр.</t>
  </si>
  <si>
    <t>Өрік (кептірілген өрік)-Абрикосы (Курага сушеная)</t>
  </si>
  <si>
    <t>Кептірілген өрік (қақ өрік). Өріктен істеп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t>
  </si>
  <si>
    <t xml:space="preserve">Тауықтың сан еті-Куриное бедро </t>
  </si>
  <si>
    <t>Кофе сусыны-Кофейный напиток Цикорий-Цикорий</t>
  </si>
  <si>
    <t>Қуырылған. Ақуыз, май, пектин, С, В1, Е витаминдері бар, шайыр, эфир майлары, тері илейтін заттектері, минералды тұздары мен көптеген микроэлементтері бар. Инулинны жоғары. Кофеин жоқ.</t>
  </si>
  <si>
    <t>Пияз-Лук</t>
  </si>
  <si>
    <t xml:space="preserve"> Жеміс ұсақ емес, тығыз, бүлінбеген, жағымсыз иісі жоқ болуы қажет  </t>
  </si>
  <si>
    <t>Жеміс ұсақ емес, тығыз, бүлінбеген, жағымсыз иісі жоқ, пияздың басының ең үлкен көлденең диаметрі бойынша 4 см кем емес</t>
  </si>
  <si>
    <t xml:space="preserve">Дәмі мен иісі - таза, қышқыл сүттен жасалған, бөтен татыған дәмі мен иісі жоқ. Дәмі аздап аштылау, ашытқы татымы рұқсат етіледі. Сүт түсті, ақ, масса бойынша біркелкі. Консистенциясы мен сыртқы көрінісі - біркелкі, қоюлығы бұзылған немесе бұзылмаған. Айранның саңырауқұлақ микрофлораларының әсер етуімен шақырылған, газ түзілу рұқсат етіледі. Азықтық тағамдарсыз және азықтық қоспаларсыз.  </t>
  </si>
  <si>
    <t xml:space="preserve"> 0,5 л "Снежок" қышқыл сүтті сусын-Кисломолочный напиток "Снежок" 0,5 литра</t>
  </si>
  <si>
    <t>Кисель-Кисель</t>
  </si>
  <si>
    <t>Брикетте жеміс немесе жидек сығындысынан жасалған</t>
  </si>
  <si>
    <t>Кәмпит-Конфеты</t>
  </si>
  <si>
    <t>Шоколадты</t>
  </si>
  <si>
    <t>Помадалы</t>
  </si>
  <si>
    <t>Крахмал-Крахмал</t>
  </si>
  <si>
    <t>Консервілердің түрлері (консервіленген жүгері)-Консервы прочие (консервированная кукуруза)</t>
  </si>
  <si>
    <t>Пияздың түрлері (Жасыл пияз)-Луковые прочие (Зеленый лук)</t>
  </si>
  <si>
    <t>Жаңа піскен сапалы, жылтыр, жағымсыз иісі жоқ пияз</t>
  </si>
  <si>
    <t>Лимон-Лимон</t>
  </si>
  <si>
    <t>Макарон өнімдері -Макаронные изделия</t>
  </si>
  <si>
    <t>ассортименті</t>
  </si>
  <si>
    <t>Өсімдік майы-Масло подсолнечное</t>
  </si>
  <si>
    <t>Қою-сары түсті, ерекше иісі бар, сақталу кезінде тұнба қалады. Рафинадталмаған азықтық. СТ РК 1428-2005.</t>
  </si>
  <si>
    <t>Мандарин-Мандарины</t>
  </si>
  <si>
    <t>Сары май-Масло коровье</t>
  </si>
  <si>
    <t>Тәтті-кілегей майы, майлылығы 72,5 %</t>
  </si>
  <si>
    <t>Жаңа сауылған сүт-Молоко свежее</t>
  </si>
  <si>
    <t>Пастерленген, майлылығы 2,5 %. Фин. Пак орамада</t>
  </si>
  <si>
    <t>Сүт (қойылтылған сүт)-Молоко (сгущеное молоко)</t>
  </si>
  <si>
    <t>Қант қосылған қойылтылған сүт. 380 гр. қаңылтыр құтыда.</t>
  </si>
  <si>
    <t>Сәбіз-Морковь</t>
  </si>
  <si>
    <t>Жеміс ұсақ емес, тығыз, бүлінбеген, жағымсыз иісі жоқ болуы қажет, жемістің ең үлкен көлденең диаметрі (немесе массасы) 2-4,5 см (75-200 гр.)</t>
  </si>
  <si>
    <t>Тоңазытылған жидек-Мороженная ягода</t>
  </si>
  <si>
    <t>Құлпынай, мүкжидек, қарақат, қаражидек</t>
  </si>
  <si>
    <t>Құнарландырылған сүт-Молоко концентрированное</t>
  </si>
  <si>
    <t>Бидай ұны-Мука пшеничная</t>
  </si>
  <si>
    <t>Бидайдың жұмсақ сортынан жасалған. Сорты - ұнтақ, майда ақ ұн. Жарма көлемі 0,3-0,4 мм, қабығы мен жұмсақ ұн бөліктері жоқ.  40 % жылтыр, қатты бидайдың қоспасы 20%  дейін</t>
  </si>
  <si>
    <t>Сиыр еті-Говядина</t>
  </si>
  <si>
    <t>Тығыз ет. Түсі ақшыл, ақ сары. Еттің сыртқы түрі құрғақ,  кесілген жерінен еттің бөлінген сөлі мөлдір. Еттің иісі табиғи, қоспасыз және бөтен жаман өзгешеліктері жоқ болуы қажет.</t>
  </si>
  <si>
    <t>Тығыз ет. Түсі қызыл, майлы қабатшасы - ақшыл немесе сарғыш. Еттің сыртқы түрі құрғақ,  кесілген жерінен еттің бөлінген сөлі мөлдір. Еттің иісі табиғи, қоспасыз және бөтен жаман өзгешеліктері жоқ болуы қажет. Ет қаннан жақсы тазартылған, май консистенциясы - тығыз және жабысқақ емес. Еттің қабығы - жұқа, ашық қызғылт немесе қызыл түсті. Жаңадан сойылған. 1 санатты тұтас ет.</t>
  </si>
  <si>
    <t>Қияр-Огурцы</t>
  </si>
  <si>
    <t>Қияр (2 л банкіде маринадталған қияр)-Огурец (огурцы маринованные в 2х литровых банках)</t>
  </si>
  <si>
    <t>Түйе жаңғақ-Орех грецкий</t>
  </si>
  <si>
    <t>Жеміс ұсақ емес, тығыз, бүлінбеген, жағымсыз иісі жоқ болуы қажет. Орташа немесе ұзын 25 см жеміс</t>
  </si>
  <si>
    <t xml:space="preserve">Болгар бұрышы-Перец болгарский </t>
  </si>
  <si>
    <t>Жеміс ұсақ емес, тығыз, бүлінбеген, жағымсыз иісі жоқ болуы қажет. Жеткізіп беру 2018 ж. тамыз-қараша</t>
  </si>
  <si>
    <t>Жеміс ұсақ емес, тығыз, бүлінбеген, жағымсыз иісі жоқ болуы қажет. Жеткізіп беру 2018 ж. наурыз-шілде, 2018 ж. желтоқсан</t>
  </si>
  <si>
    <t>Шабдалы-Персик</t>
  </si>
  <si>
    <t>Печенье-Печенье</t>
  </si>
  <si>
    <t>Үстіңгі қабатының суреті айқын.  Печенье атауына бекітілген, біркелкі көлемі мен дұрыс пішіні болуы керек. Түсі - ашық сары - сары. Дәмі мен иісі печенье атауына  тән, бөтен татыған дәмі мен иісі жоқ. Қант қосылған.</t>
  </si>
  <si>
    <t>Жылтыратылған пірәндік-Пряник глазурированный</t>
  </si>
  <si>
    <t>Круассан-Круасаны</t>
  </si>
  <si>
    <t xml:space="preserve">Үстіңгі қабатының суреті айқын.  Пірәндік атауына бекітілген, біркелкі көлемі мен дұрыс пішіні болуы керек. Түсі - ашық сары - сары. Дәмі мен иісі печенье атауына  тән, бөтен татыған дәмі мен иісі жоқ. </t>
  </si>
  <si>
    <t xml:space="preserve">Үстіңгі қабатының суреті айқын.  Круассан атауына бекітілген, біркелкі көлемі мен дұрыс пішіні болуы керек. Түсі - ашық сары - сары. Дәмі мен иісі печенье атауына  тән, бөтен татыған дәмі мен иісі жоқ. </t>
  </si>
  <si>
    <t xml:space="preserve">Экстра класты жемістің мөлшері (ең үлкен көлденең диаметрі бойынша) ұсақ жемісті 4 см кем емес, басқа пішінде (шиеден ұсақ емес) - 5 см кем емес </t>
  </si>
  <si>
    <t>Қызанақ (томат)-Помидоры (томаты)</t>
  </si>
  <si>
    <t>Шалғам-Редис</t>
  </si>
  <si>
    <t>Бүлінбеген күріш-Рис необрушенный</t>
  </si>
  <si>
    <t>3 классты сақтау үшін дайындалған күріштің дәні (4 типті қытай-жапон- қысқа дәнді, консистенциясы жылтыр және ішінара жылтыр).</t>
  </si>
  <si>
    <t>Қант-Сахар</t>
  </si>
  <si>
    <t>Құмшекер, Дәмі тәтті</t>
  </si>
  <si>
    <t>Алхоры-Сливы</t>
  </si>
  <si>
    <t>Қаймақ-Сметана</t>
  </si>
  <si>
    <t>Майлылығы 15%. Пластик стаканда, 400 гр.</t>
  </si>
  <si>
    <t>Жаңа піскен қызылша-Свекла</t>
  </si>
  <si>
    <t>Анар шырыны-Сок гранатовый</t>
  </si>
  <si>
    <t>Анардан сығылған шырын</t>
  </si>
  <si>
    <t>Қайнатпа тұз-Соль выварочная</t>
  </si>
  <si>
    <t>Йодталған қайнатпа тұз</t>
  </si>
  <si>
    <t>Кептірілген нан-Панировочные сухари</t>
  </si>
  <si>
    <t>Қытырлақ өнім</t>
  </si>
  <si>
    <t xml:space="preserve">Кептірілген. Жемістерден істеп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 </t>
  </si>
  <si>
    <t>Жемістер қоспасы (Кептірілген жемістер)-Смеси  фруктов (Сухофрукты)</t>
  </si>
  <si>
    <t>Ірімшік-Сыр</t>
  </si>
  <si>
    <t xml:space="preserve">Ірімшік парафин қабықпен қапталған! Ірімшік өнімі емес! Майлылығы 30 % кем емес </t>
  </si>
  <si>
    <t>Сүзбе-Творог</t>
  </si>
  <si>
    <t>Майлылығы 5 % кем емес. Өлшеніп сатылатын</t>
  </si>
  <si>
    <t>Сиыр етінен жасалған</t>
  </si>
  <si>
    <t>Асқабақ-Тыква</t>
  </si>
  <si>
    <t xml:space="preserve">Өлшеніп сатылатын томат езбесі-Пюре томатное фасовка </t>
  </si>
  <si>
    <t xml:space="preserve">Консервіленген, сіркесуы немесе сіркесуқышқылы жоқ, қоюландырылмаған. Асқа салатын тұз немесе қант ерітіндісі құйылған, органикалық атағамдық қышқылы (сіркесуынан басқа), дәмділігі немесе экстракттері, тағамдық өсімдік майы мен көк шөптер қосылған немесе қосылмаған </t>
  </si>
  <si>
    <t>Консервіленген ет-Тушенка</t>
  </si>
  <si>
    <t>Көксерке балығының жон еті-Филе рыбы судак</t>
  </si>
  <si>
    <t>Еті ақ және сүйектері аз ірі балық. Майы толықтай жоқ. Қатырылған, басы кесіліп алынған, ішек-қарны тазартылған.</t>
  </si>
  <si>
    <t>Еті қызыл және сүйектері аз ірі балық. Майы толықтай жоқ. Қатырылған, басы кесіліп алынған, ішек-қарны тазартылған.</t>
  </si>
  <si>
    <t>Құныс балығы-Горбуша</t>
  </si>
  <si>
    <t>Балық консервілері-Рыбные консервы</t>
  </si>
  <si>
    <t>Май қосылған табиғи балық консервілері</t>
  </si>
  <si>
    <t xml:space="preserve">Үстіңгі қабаты тегіс, ірі сызаты және жарығы жоқ. Түсі - ашық-қоңырдан қою қоңырға дейін. Нанның жұмсағы піскен, жабысқақ емес, сипап көргенде ылғалды емес, жеңіл. Дәмі мен иісі - осы өнімге тән, бөтен татыған дәмі мен иісі жоқ.  ГОСТ Р 53072-2008.  Еленген ұннан пісірілген. </t>
  </si>
  <si>
    <t>Жаңа піскен нан 0,5 кг (ақ, 1 сортты)-Хлеб свежий 0,5 кг (белый,1 сорт)</t>
  </si>
  <si>
    <t xml:space="preserve">Үстіңгі қабаты тегіс, ірі сызаты және жарығы жоқ. Түсі - ашық-қоңырдан қою қоңырға дейін. Нанның жұмсағы піскен, жабысқақ емес, сипап көргенде ылғалды емес, жеңіл. Дәмі мен иісі - осы өнімге тән, бөтен татыған дәмі мен иісі жоқ.  ГОСТ Р 53072-2008. Бидай өнімдерінің қоспасынсыз қара бидай ұны мен әр түрлі сортты бидай ұнынан жасалған. </t>
  </si>
  <si>
    <t>Жаңа піскен нан 0,5 кг (қара бидай наны)-Хлеб свежий 0,5 кг (ржаной)</t>
  </si>
  <si>
    <t>"Байха шайы, қара, ГОСТ 1938-90,  "жоғары"сорт</t>
  </si>
  <si>
    <t>Шай-Чай</t>
  </si>
  <si>
    <t>Қызыл шие-Черешня</t>
  </si>
  <si>
    <t>Жидектері ұсақ емес, тығыз, бүлінбеген, жағымсыз иісі жоқ болуы қажет</t>
  </si>
  <si>
    <t>Қара өрік-Чернослив</t>
  </si>
  <si>
    <t xml:space="preserve">Кептірілген. Өріктерден қайта өңдеп шығарылған өнім, бүтін, кесілген, жаңа піскен бүтін, кесілген өріктен дайындалған, белгіленген технологияға сәйкес даярланған, сақталуын қамтамасыз ететін, ылғалдылығының массалық үлесіне жету үшін әуе-күнмен немесе термиялық өңдеу жолымен кептірілген. </t>
  </si>
  <si>
    <t>Сұрыпталған сорт: ең үлкен көлденең диаметрі бойынша сарымсақтың басы 40 мм кем емес</t>
  </si>
  <si>
    <t>Сарымсақ-Чеснок</t>
  </si>
  <si>
    <t>Қымыздық жапырақтары-Листья щавеля</t>
  </si>
  <si>
    <t>Жапырақтары ұсақ емес, тығыз, бүлінбеген, жағымсыз иісі жоқ болуы қажет</t>
  </si>
  <si>
    <t>Жапырақтары ұсақ емес, тығыз, бүлінбеген, жағымсыз иісі жоқ болуы қажет, көлденең диаметрі бойынша көлемі 55 мм кем емес</t>
  </si>
  <si>
    <t>Жаңа піскен алмалар-Яблоки свежие</t>
  </si>
  <si>
    <t>Қабықты тауық жұмыртқасы-Яйца куриные в скорлупе, свежие</t>
  </si>
  <si>
    <t>Диеталық жұмыртқа - іріктелген жұмыртқа (О) - 65 гр. 74,9 гр. дейін</t>
  </si>
  <si>
    <t>тауық жон еті-Куриное филе</t>
  </si>
  <si>
    <t>сен-ноябрь,2019</t>
  </si>
  <si>
    <t>март-июнь,          октябрь-ноябрь,2019</t>
  </si>
  <si>
    <t>июль-сентябрь,2019</t>
  </si>
  <si>
    <t>Плод должен быть не мелкий, плотный, без видимых признаков порчи, без неприятного запаха ,Поставка март-июль,2019,  Декабрь,2019</t>
  </si>
  <si>
    <t>март-декабрь,2019</t>
  </si>
  <si>
    <t>март-июль, ноябрь-декабрь,2019</t>
  </si>
  <si>
    <t>май-июль,2019</t>
  </si>
  <si>
    <t>август-октябрь,2019</t>
  </si>
  <si>
    <t>март-июль,          ноябрь-декабрь,2019</t>
  </si>
  <si>
    <t>июнь-сентябрь,2019</t>
  </si>
  <si>
    <t>май-сентябрь,2019</t>
  </si>
  <si>
    <t>сентябрь-декабрь,2019</t>
  </si>
  <si>
    <t>Утверждаю:_______________</t>
  </si>
  <si>
    <t>Заведующая КГУ "Санаторный детский сад-ясли № 103" акимата г. Усть-Каменогорск</t>
  </si>
  <si>
    <t>Финансовый год  2019 март-декабрь</t>
  </si>
  <si>
    <t xml:space="preserve">Адрес поставки: </t>
  </si>
  <si>
    <t>г. Усть-Каменогорск, ул. Виноградова 18/1</t>
  </si>
  <si>
    <t xml:space="preserve">Для поддержки отечественных производителей товаров поставщик приобретает на менее 80% (восьмидесяти) продуктов питания у отечественных </t>
  </si>
  <si>
    <t>производителей товаров.</t>
  </si>
  <si>
    <t>ЛОТ  № 1  молочная продукция</t>
  </si>
  <si>
    <t>ЛОТ  № 4  Овощи</t>
  </si>
  <si>
    <t>ЛОТ  № 5  Фрукты</t>
  </si>
  <si>
    <t>2 лот Говядина</t>
  </si>
  <si>
    <t>3 лот Куры, рыба</t>
  </si>
  <si>
    <t>5 лот Фрукты</t>
  </si>
  <si>
    <t>4 лот Овощи</t>
  </si>
  <si>
    <t>6 лот Бакалея</t>
  </si>
  <si>
    <t>7 лот Хлеб</t>
  </si>
  <si>
    <t>1 лот Молочная продукция</t>
  </si>
  <si>
    <t>Наименование</t>
  </si>
  <si>
    <t>Утвержденная сумма</t>
  </si>
  <si>
    <t>ЛОТ  № 3  куриная, рыбная продукция</t>
  </si>
  <si>
    <t>ЛОТ  № 6  Бакалея</t>
  </si>
  <si>
    <t>Лот № 7 Хлебобулочные изделия</t>
  </si>
</sst>
</file>

<file path=xl/styles.xml><?xml version="1.0" encoding="utf-8"?>
<styleSheet xmlns="http://schemas.openxmlformats.org/spreadsheetml/2006/main">
  <numFmts count="1">
    <numFmt numFmtId="164" formatCode="000000"/>
  </numFmts>
  <fonts count="22">
    <font>
      <sz val="11"/>
      <color theme="1"/>
      <name val="Calibri"/>
      <family val="2"/>
      <scheme val="minor"/>
    </font>
    <font>
      <sz val="12"/>
      <color theme="1"/>
      <name val="Times New Roman"/>
      <family val="1"/>
      <charset val="204"/>
    </font>
    <font>
      <sz val="12"/>
      <color rgb="FF000000"/>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sz val="8"/>
      <color indexed="8"/>
      <name val="Times New Roman"/>
      <family val="1"/>
      <charset val="204"/>
    </font>
    <font>
      <b/>
      <sz val="11"/>
      <color theme="1"/>
      <name val="Calibri"/>
      <family val="2"/>
      <charset val="204"/>
      <scheme val="minor"/>
    </font>
    <font>
      <b/>
      <sz val="12"/>
      <color rgb="FFFF0000"/>
      <name val="Calibri"/>
      <family val="2"/>
      <charset val="204"/>
      <scheme val="minor"/>
    </font>
    <font>
      <b/>
      <sz val="12"/>
      <color theme="1"/>
      <name val="Calibri"/>
      <family val="2"/>
      <charset val="204"/>
      <scheme val="minor"/>
    </font>
    <font>
      <sz val="10"/>
      <color indexed="8"/>
      <name val="Times New Roman"/>
      <family val="1"/>
      <charset val="204"/>
    </font>
    <font>
      <sz val="8"/>
      <color indexed="64"/>
      <name val="Times New Roman"/>
      <family val="1"/>
      <charset val="204"/>
    </font>
    <font>
      <sz val="10"/>
      <color indexed="64"/>
      <name val="Times New Roman"/>
      <family val="1"/>
      <charset val="204"/>
    </font>
    <font>
      <sz val="12"/>
      <color indexed="64"/>
      <name val="Times New Roman"/>
      <family val="1"/>
      <charset val="204"/>
    </font>
    <font>
      <sz val="11"/>
      <color theme="1"/>
      <name val="Times New Roman"/>
      <family val="1"/>
      <charset val="204"/>
    </font>
    <font>
      <b/>
      <sz val="11"/>
      <color theme="1"/>
      <name val="Calibri"/>
      <family val="2"/>
      <scheme val="minor"/>
    </font>
    <font>
      <sz val="10"/>
      <color theme="1"/>
      <name val="Calibri"/>
      <family val="2"/>
      <scheme val="minor"/>
    </font>
    <font>
      <sz val="16"/>
      <color theme="1"/>
      <name val="Times New Roman"/>
      <family val="1"/>
      <charset val="204"/>
    </font>
    <font>
      <b/>
      <sz val="14"/>
      <color theme="1"/>
      <name val="Times New Roman"/>
      <family val="1"/>
      <charset val="204"/>
    </font>
    <font>
      <b/>
      <sz val="10"/>
      <color rgb="FF000000"/>
      <name val="Times New Roman"/>
      <family val="1"/>
      <charset val="204"/>
    </font>
    <font>
      <sz val="9"/>
      <color indexed="81"/>
      <name val="Tahoma"/>
      <charset val="1"/>
    </font>
    <font>
      <b/>
      <sz val="9"/>
      <color indexed="81"/>
      <name val="Tahoma"/>
      <charset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applyBorder="1"/>
    <xf numFmtId="2" fontId="6" fillId="0" borderId="0" xfId="0" applyNumberFormat="1" applyFont="1" applyFill="1" applyBorder="1" applyAlignment="1" applyProtection="1">
      <alignment horizontal="center"/>
      <protection locked="0"/>
    </xf>
    <xf numFmtId="0" fontId="1" fillId="0" borderId="0" xfId="0" applyFont="1" applyFill="1" applyBorder="1"/>
    <xf numFmtId="0" fontId="0" fillId="0" borderId="0" xfId="0" applyFill="1" applyBorder="1"/>
    <xf numFmtId="0" fontId="1" fillId="0" borderId="0" xfId="0" applyFont="1" applyFill="1" applyBorder="1" applyAlignment="1">
      <alignment wrapText="1"/>
    </xf>
    <xf numFmtId="0" fontId="1" fillId="0" borderId="0" xfId="0" applyFont="1" applyFill="1"/>
    <xf numFmtId="0" fontId="0" fillId="0" borderId="0" xfId="0" applyFill="1"/>
    <xf numFmtId="49" fontId="6" fillId="0" borderId="0" xfId="0" applyNumberFormat="1" applyFont="1" applyFill="1" applyBorder="1" applyAlignment="1" applyProtection="1">
      <alignment horizontal="center"/>
      <protection locked="0"/>
    </xf>
    <xf numFmtId="0" fontId="6" fillId="0" borderId="0" xfId="0" applyFont="1" applyFill="1" applyBorder="1" applyAlignment="1" applyProtection="1">
      <alignment horizontal="center"/>
      <protection locked="0"/>
    </xf>
    <xf numFmtId="2" fontId="10" fillId="0" borderId="1" xfId="0" applyNumberFormat="1" applyFont="1" applyFill="1" applyBorder="1" applyAlignment="1" applyProtection="1">
      <alignment horizontal="center"/>
      <protection locked="0"/>
    </xf>
    <xf numFmtId="0" fontId="1" fillId="0" borderId="1" xfId="0" applyFont="1" applyFill="1" applyBorder="1"/>
    <xf numFmtId="0" fontId="10" fillId="0" borderId="1" xfId="0" applyFont="1" applyFill="1" applyBorder="1" applyAlignment="1" applyProtection="1">
      <alignment horizontal="center" wrapText="1"/>
      <protection locked="0"/>
    </xf>
    <xf numFmtId="0" fontId="2" fillId="0" borderId="0" xfId="0" applyFont="1" applyFill="1" applyAlignment="1">
      <alignment horizontal="right" vertical="center"/>
    </xf>
    <xf numFmtId="0" fontId="4" fillId="0" borderId="0" xfId="0" applyFont="1" applyFill="1" applyAlignment="1">
      <alignment vertical="center"/>
    </xf>
    <xf numFmtId="0" fontId="5" fillId="0" borderId="0" xfId="0" applyFont="1" applyFill="1"/>
    <xf numFmtId="0" fontId="2" fillId="0" borderId="1" xfId="0" applyFont="1" applyFill="1" applyBorder="1" applyAlignment="1">
      <alignment horizontal="center" vertical="center" wrapText="1"/>
    </xf>
    <xf numFmtId="0" fontId="1" fillId="0" borderId="1" xfId="0" applyFont="1" applyFill="1" applyBorder="1" applyAlignment="1">
      <alignment horizontal="center"/>
    </xf>
    <xf numFmtId="2" fontId="9" fillId="0" borderId="0" xfId="0" applyNumberFormat="1" applyFont="1" applyFill="1"/>
    <xf numFmtId="2" fontId="7" fillId="0" borderId="0" xfId="0" applyNumberFormat="1" applyFont="1" applyFill="1"/>
    <xf numFmtId="0" fontId="9" fillId="0" borderId="0" xfId="0" applyFont="1" applyFill="1" applyBorder="1"/>
    <xf numFmtId="2" fontId="8" fillId="0" borderId="0" xfId="0" applyNumberFormat="1" applyFont="1" applyFill="1" applyBorder="1"/>
    <xf numFmtId="164" fontId="11" fillId="0" borderId="0" xfId="0" applyNumberFormat="1" applyFont="1" applyFill="1" applyBorder="1" applyAlignment="1">
      <alignment horizontal="left" wrapText="1"/>
    </xf>
    <xf numFmtId="0" fontId="3" fillId="0" borderId="1" xfId="0" applyFont="1" applyFill="1" applyBorder="1" applyAlignment="1">
      <alignment wrapText="1"/>
    </xf>
    <xf numFmtId="49" fontId="10" fillId="0" borderId="0" xfId="0" applyNumberFormat="1" applyFont="1" applyFill="1" applyBorder="1" applyAlignment="1" applyProtection="1">
      <alignment horizontal="center"/>
      <protection locked="0"/>
    </xf>
    <xf numFmtId="0" fontId="1" fillId="0" borderId="1" xfId="0" applyFont="1" applyFill="1" applyBorder="1" applyAlignment="1">
      <alignment horizontal="left" wrapText="1"/>
    </xf>
    <xf numFmtId="164" fontId="13" fillId="0" borderId="1" xfId="0" applyNumberFormat="1" applyFont="1" applyFill="1" applyBorder="1" applyAlignment="1">
      <alignment horizontal="left" wrapText="1"/>
    </xf>
    <xf numFmtId="164" fontId="12" fillId="0" borderId="1" xfId="0" applyNumberFormat="1" applyFont="1" applyFill="1" applyBorder="1" applyAlignment="1">
      <alignment horizontal="left" wrapText="1"/>
    </xf>
    <xf numFmtId="0" fontId="1" fillId="0" borderId="2" xfId="0" applyFont="1" applyFill="1" applyBorder="1" applyAlignment="1">
      <alignment horizontal="left" wrapText="1"/>
    </xf>
    <xf numFmtId="0" fontId="1" fillId="0" borderId="2" xfId="0" applyFont="1" applyFill="1" applyBorder="1"/>
    <xf numFmtId="0" fontId="2" fillId="0" borderId="0" xfId="0" applyFont="1" applyFill="1" applyBorder="1" applyAlignment="1">
      <alignment horizontal="center" vertical="center" wrapText="1"/>
    </xf>
    <xf numFmtId="0" fontId="1" fillId="0" borderId="0" xfId="0" applyFont="1" applyFill="1" applyAlignment="1">
      <alignment horizontal="center"/>
    </xf>
    <xf numFmtId="0" fontId="5" fillId="0" borderId="0" xfId="0" applyFont="1" applyFill="1" applyAlignment="1">
      <alignment horizontal="center"/>
    </xf>
    <xf numFmtId="0" fontId="1" fillId="0" borderId="0" xfId="0" applyFont="1" applyFill="1" applyBorder="1" applyAlignment="1">
      <alignment horizontal="center"/>
    </xf>
    <xf numFmtId="0" fontId="0" fillId="0" borderId="0" xfId="0" applyFill="1" applyAlignment="1">
      <alignment horizontal="center"/>
    </xf>
    <xf numFmtId="0" fontId="15" fillId="0" borderId="0" xfId="0" applyFont="1" applyFill="1"/>
    <xf numFmtId="0" fontId="1" fillId="0" borderId="3" xfId="0" applyFont="1" applyFill="1" applyBorder="1" applyAlignment="1">
      <alignment horizontal="center"/>
    </xf>
    <xf numFmtId="49" fontId="0" fillId="0" borderId="0" xfId="0" applyNumberFormat="1" applyFill="1" applyBorder="1"/>
    <xf numFmtId="49" fontId="0" fillId="0" borderId="0" xfId="0" applyNumberFormat="1" applyFill="1" applyBorder="1" applyAlignment="1">
      <alignment horizontal="right"/>
    </xf>
    <xf numFmtId="0" fontId="3" fillId="0" borderId="1" xfId="0" applyFont="1" applyFill="1" applyBorder="1" applyAlignment="1">
      <alignment vertical="center" wrapText="1"/>
    </xf>
    <xf numFmtId="0" fontId="3" fillId="0" borderId="1" xfId="0" applyFont="1" applyFill="1" applyBorder="1"/>
    <xf numFmtId="0" fontId="16" fillId="0" borderId="1" xfId="0" applyFont="1" applyFill="1" applyBorder="1"/>
    <xf numFmtId="0" fontId="17" fillId="0" borderId="0" xfId="0" applyFont="1" applyFill="1"/>
    <xf numFmtId="2" fontId="1" fillId="0" borderId="0" xfId="0" applyNumberFormat="1" applyFont="1" applyFill="1" applyBorder="1"/>
    <xf numFmtId="2" fontId="7" fillId="0" borderId="0" xfId="0" applyNumberFormat="1" applyFont="1" applyFill="1" applyBorder="1"/>
    <xf numFmtId="2" fontId="5" fillId="0" borderId="0" xfId="0" applyNumberFormat="1" applyFont="1" applyFill="1" applyBorder="1"/>
    <xf numFmtId="2" fontId="7" fillId="0" borderId="0" xfId="0" applyNumberFormat="1" applyFont="1" applyFill="1" applyBorder="1" applyAlignment="1">
      <alignment horizontal="right"/>
    </xf>
    <xf numFmtId="0" fontId="1" fillId="0" borderId="1" xfId="0" applyFont="1" applyFill="1" applyBorder="1" applyAlignment="1">
      <alignment horizontal="left"/>
    </xf>
    <xf numFmtId="0" fontId="2" fillId="0" borderId="1" xfId="0" applyFont="1" applyFill="1" applyBorder="1" applyAlignment="1">
      <alignment horizontal="center" wrapText="1"/>
    </xf>
    <xf numFmtId="2" fontId="0" fillId="0" borderId="0" xfId="0" applyNumberFormat="1" applyFill="1" applyBorder="1"/>
    <xf numFmtId="0" fontId="18" fillId="0" borderId="0" xfId="0" applyFont="1" applyFill="1"/>
    <xf numFmtId="0" fontId="10" fillId="0" borderId="0" xfId="0" applyFont="1" applyFill="1" applyBorder="1" applyAlignment="1" applyProtection="1">
      <alignment horizontal="center" wrapText="1"/>
      <protection locked="0"/>
    </xf>
    <xf numFmtId="0" fontId="0" fillId="0" borderId="1" xfId="0" applyFill="1" applyBorder="1" applyAlignment="1">
      <alignment horizontal="center"/>
    </xf>
    <xf numFmtId="0" fontId="1" fillId="0" borderId="0" xfId="0" applyFont="1" applyFill="1" applyBorder="1" applyAlignment="1">
      <alignment horizontal="left" wrapText="1"/>
    </xf>
    <xf numFmtId="0" fontId="19" fillId="0" borderId="1" xfId="0" applyFont="1" applyFill="1" applyBorder="1" applyAlignment="1">
      <alignment horizontal="center" vertical="center" wrapText="1"/>
    </xf>
    <xf numFmtId="0" fontId="2" fillId="0" borderId="0" xfId="0" applyFont="1" applyFill="1" applyAlignment="1">
      <alignment horizontal="left" vertical="center"/>
    </xf>
    <xf numFmtId="0" fontId="1" fillId="0" borderId="1" xfId="0" applyFont="1" applyFill="1" applyBorder="1" applyAlignment="1">
      <alignment horizontal="left" vertical="center"/>
    </xf>
    <xf numFmtId="0" fontId="3" fillId="0" borderId="1" xfId="0" applyFont="1" applyBorder="1" applyAlignment="1">
      <alignment vertical="top" wrapText="1"/>
    </xf>
    <xf numFmtId="164" fontId="12" fillId="0" borderId="2" xfId="0" applyNumberFormat="1" applyFont="1" applyFill="1" applyBorder="1" applyAlignment="1">
      <alignment horizontal="left" vertical="top" wrapText="1"/>
    </xf>
    <xf numFmtId="0" fontId="3" fillId="0" borderId="1" xfId="0" applyFont="1" applyFill="1" applyBorder="1" applyAlignment="1">
      <alignment vertical="top" wrapText="1"/>
    </xf>
    <xf numFmtId="0" fontId="3" fillId="0" borderId="0" xfId="0" applyFont="1" applyAlignment="1">
      <alignment wrapText="1"/>
    </xf>
    <xf numFmtId="0" fontId="3" fillId="0" borderId="1" xfId="0" applyFont="1" applyBorder="1" applyAlignment="1">
      <alignment wrapText="1"/>
    </xf>
    <xf numFmtId="0" fontId="1" fillId="0" borderId="1" xfId="0" applyFont="1" applyFill="1" applyBorder="1" applyAlignment="1">
      <alignment horizontal="left" vertical="center" wrapText="1"/>
    </xf>
    <xf numFmtId="0" fontId="5" fillId="0" borderId="0" xfId="0" applyFont="1" applyFill="1" applyBorder="1" applyAlignment="1">
      <alignment horizontal="center"/>
    </xf>
    <xf numFmtId="2" fontId="1" fillId="0" borderId="0" xfId="0" applyNumberFormat="1" applyFont="1" applyFill="1" applyBorder="1" applyAlignment="1">
      <alignment horizontal="center"/>
    </xf>
    <xf numFmtId="2" fontId="14" fillId="0" borderId="0" xfId="0" applyNumberFormat="1" applyFont="1" applyFill="1" applyBorder="1" applyAlignment="1">
      <alignment horizontal="center"/>
    </xf>
    <xf numFmtId="0" fontId="10" fillId="2" borderId="1" xfId="0" applyFont="1" applyFill="1" applyBorder="1" applyAlignment="1" applyProtection="1">
      <alignment horizontal="center" wrapText="1"/>
      <protection locked="0"/>
    </xf>
    <xf numFmtId="2" fontId="5" fillId="0" borderId="0" xfId="0" applyNumberFormat="1" applyFont="1" applyFill="1" applyBorder="1" applyAlignment="1">
      <alignment horizontal="center"/>
    </xf>
    <xf numFmtId="0" fontId="4" fillId="0" borderId="0" xfId="0" applyFont="1" applyFill="1" applyBorder="1" applyAlignment="1">
      <alignment horizontal="center" vertical="center" wrapText="1"/>
    </xf>
    <xf numFmtId="2" fontId="10" fillId="0" borderId="0" xfId="0" applyNumberFormat="1" applyFont="1" applyFill="1" applyBorder="1" applyAlignment="1" applyProtection="1">
      <alignment horizontal="center"/>
      <protection locked="0"/>
    </xf>
    <xf numFmtId="14" fontId="0" fillId="0" borderId="0" xfId="0" applyNumberFormat="1" applyFill="1" applyBorder="1"/>
    <xf numFmtId="164" fontId="12" fillId="0" borderId="0" xfId="0" applyNumberFormat="1" applyFont="1" applyFill="1" applyBorder="1" applyAlignment="1">
      <alignment horizontal="left" wrapText="1"/>
    </xf>
    <xf numFmtId="0" fontId="7" fillId="0" borderId="0" xfId="0" applyFont="1" applyFill="1" applyBorder="1" applyAlignment="1">
      <alignment horizontal="right"/>
    </xf>
    <xf numFmtId="0" fontId="1" fillId="0" borderId="0" xfId="0" applyFont="1" applyFill="1" applyAlignment="1"/>
    <xf numFmtId="0" fontId="14" fillId="0" borderId="0" xfId="0" applyFont="1" applyFill="1"/>
    <xf numFmtId="164" fontId="13" fillId="0" borderId="0" xfId="0" applyNumberFormat="1" applyFont="1" applyFill="1" applyBorder="1" applyAlignment="1">
      <alignment horizontal="left" wrapText="1"/>
    </xf>
    <xf numFmtId="2" fontId="1" fillId="0" borderId="1" xfId="0" applyNumberFormat="1" applyFont="1" applyFill="1" applyBorder="1"/>
    <xf numFmtId="0" fontId="5" fillId="0" borderId="1" xfId="0" applyFont="1" applyFill="1" applyBorder="1" applyAlignment="1">
      <alignment horizontal="center"/>
    </xf>
    <xf numFmtId="0" fontId="5" fillId="0" borderId="0" xfId="0" applyFont="1" applyFill="1" applyBorder="1" applyAlignment="1">
      <alignment horizontal="right"/>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center"/>
    </xf>
    <xf numFmtId="0" fontId="0" fillId="0" borderId="4" xfId="0" applyBorder="1"/>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t/Desktop/&#1088;&#1072;&#1073;&#1086;&#1095;&#1080;&#1081;%20&#1064;&#1072;&#1073;&#1083;&#1086;&#1085;_gz_2016_ru_v8%20-%20&#1082;&#1086;&#1087;&#1080;&#110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Шаблон_gz_2016_ru_v6"/>
      <sheetName val="Фонд"/>
      <sheetName val="ОПГЗ"/>
      <sheetName val="ФКРБ"/>
      <sheetName val="ЭКРБ"/>
      <sheetName val="Источник финансирования"/>
      <sheetName val="Способ закупки"/>
      <sheetName val="Вид предмета"/>
      <sheetName val="Месяцы"/>
      <sheetName val="Год"/>
      <sheetName val="Тип пункта плана"/>
      <sheetName val="КАТО"/>
      <sheetName val="Служебный ФКРБ"/>
      <sheetName val="ЕНС ТРУ_Товары_часть1"/>
      <sheetName val="ЕНС ТРУ_Товары_часть2"/>
      <sheetName val="ЕНС ТРУ_Товары_часть3"/>
      <sheetName val="ЕНС ТРУ_Работы"/>
      <sheetName val="ЕНС ТРУ_Услуги"/>
      <sheetName val="Категория поставщика"/>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Товар</v>
          </cell>
        </row>
        <row r="2">
          <cell r="A2" t="str">
            <v>Работа</v>
          </cell>
        </row>
        <row r="3">
          <cell r="A3" t="str">
            <v>Услуга</v>
          </cell>
        </row>
      </sheetData>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I153"/>
  <sheetViews>
    <sheetView tabSelected="1" topLeftCell="A4" workbookViewId="0">
      <selection activeCell="H115" sqref="H115"/>
    </sheetView>
  </sheetViews>
  <sheetFormatPr defaultColWidth="8.88671875" defaultRowHeight="14.4"/>
  <cols>
    <col min="1" max="1" width="6" style="7" customWidth="1"/>
    <col min="2" max="2" width="22.33203125" style="7" customWidth="1"/>
    <col min="3" max="4" width="26.109375" style="7" customWidth="1"/>
    <col min="5" max="5" width="12.6640625" style="7" customWidth="1"/>
    <col min="6" max="6" width="13.44140625" style="34" customWidth="1"/>
    <col min="7" max="7" width="11.88671875" style="34" customWidth="1"/>
    <col min="8" max="8" width="15.88671875" style="7" customWidth="1"/>
    <col min="9" max="9" width="13" style="7" customWidth="1"/>
    <col min="10" max="16384" width="8.88671875" style="7"/>
  </cols>
  <sheetData>
    <row r="1" spans="1:9" ht="15.6">
      <c r="A1" s="6"/>
      <c r="B1" s="6"/>
      <c r="C1" s="6"/>
      <c r="D1" s="6"/>
      <c r="E1" s="6"/>
      <c r="F1" s="31"/>
      <c r="G1" s="31"/>
    </row>
    <row r="2" spans="1:9" ht="15.6">
      <c r="A2" s="6"/>
      <c r="B2" s="6"/>
      <c r="C2" s="74" t="s">
        <v>259</v>
      </c>
      <c r="D2" s="83" t="s">
        <v>260</v>
      </c>
      <c r="E2" s="83"/>
      <c r="F2" s="83"/>
      <c r="G2" s="83"/>
      <c r="H2" s="83"/>
      <c r="I2" s="83"/>
    </row>
    <row r="3" spans="1:9" ht="15.6">
      <c r="A3" s="6"/>
      <c r="B3" s="6"/>
      <c r="D3" s="6" t="s">
        <v>3</v>
      </c>
      <c r="F3" s="31"/>
      <c r="G3" s="31"/>
    </row>
    <row r="4" spans="1:9" ht="15.6">
      <c r="A4" s="6"/>
      <c r="B4" s="6"/>
      <c r="C4" s="13"/>
      <c r="D4" s="55"/>
      <c r="F4" s="31"/>
      <c r="G4" s="31"/>
    </row>
    <row r="5" spans="1:9" ht="15.6">
      <c r="A5" s="6"/>
      <c r="B5" s="6"/>
      <c r="D5" s="13" t="s">
        <v>262</v>
      </c>
      <c r="E5" s="74" t="s">
        <v>263</v>
      </c>
      <c r="F5" s="31"/>
      <c r="G5" s="31"/>
    </row>
    <row r="6" spans="1:9" s="73" customFormat="1" ht="15.6">
      <c r="A6" s="73" t="s">
        <v>264</v>
      </c>
    </row>
    <row r="7" spans="1:9" ht="15.6">
      <c r="A7" s="6"/>
      <c r="B7" s="6" t="s">
        <v>265</v>
      </c>
      <c r="C7" s="6"/>
      <c r="D7" s="84"/>
      <c r="E7" s="84"/>
      <c r="F7" s="84"/>
      <c r="G7" s="84"/>
      <c r="H7" s="84"/>
      <c r="I7" s="84"/>
    </row>
    <row r="8" spans="1:9" ht="21" customHeight="1">
      <c r="A8" s="14" t="s">
        <v>68</v>
      </c>
      <c r="B8" s="14"/>
      <c r="C8" s="14"/>
      <c r="D8" s="31"/>
      <c r="E8" s="31"/>
      <c r="F8" s="31"/>
      <c r="G8" s="31"/>
      <c r="H8" s="34"/>
      <c r="I8" s="34"/>
    </row>
    <row r="9" spans="1:9" ht="15.6">
      <c r="A9" s="14" t="s">
        <v>2</v>
      </c>
      <c r="B9" s="15"/>
      <c r="C9" s="15"/>
      <c r="D9" s="15"/>
      <c r="E9" s="15"/>
      <c r="F9" s="32"/>
      <c r="G9" s="32"/>
    </row>
    <row r="10" spans="1:9" ht="15.6">
      <c r="A10" s="79" t="s">
        <v>0</v>
      </c>
      <c r="B10" s="79"/>
      <c r="C10" s="79"/>
      <c r="D10" s="79"/>
      <c r="E10" s="79"/>
      <c r="F10" s="79"/>
      <c r="G10" s="79"/>
    </row>
    <row r="11" spans="1:9" ht="15.6">
      <c r="A11" s="79" t="s">
        <v>1</v>
      </c>
      <c r="B11" s="80"/>
      <c r="C11" s="80"/>
      <c r="D11" s="80"/>
      <c r="E11" s="80"/>
      <c r="F11" s="80"/>
      <c r="G11" s="80"/>
    </row>
    <row r="12" spans="1:9" ht="15.6">
      <c r="A12" s="14" t="s">
        <v>261</v>
      </c>
      <c r="B12" s="6"/>
      <c r="C12" s="6"/>
      <c r="D12" s="6"/>
      <c r="E12" s="6"/>
      <c r="F12" s="31"/>
      <c r="G12" s="31"/>
    </row>
    <row r="13" spans="1:9" s="35" customFormat="1" ht="118.8">
      <c r="A13" s="54" t="s">
        <v>84</v>
      </c>
      <c r="B13" s="54" t="s">
        <v>85</v>
      </c>
      <c r="C13" s="81" t="s">
        <v>91</v>
      </c>
      <c r="D13" s="82"/>
      <c r="E13" s="54" t="s">
        <v>86</v>
      </c>
      <c r="F13" s="54" t="s">
        <v>87</v>
      </c>
      <c r="G13" s="54" t="s">
        <v>88</v>
      </c>
      <c r="H13" s="54" t="s">
        <v>89</v>
      </c>
      <c r="I13" s="54" t="s">
        <v>90</v>
      </c>
    </row>
    <row r="14" spans="1:9" ht="15.6">
      <c r="A14" s="17">
        <v>1</v>
      </c>
      <c r="B14" s="17">
        <v>2</v>
      </c>
      <c r="C14" s="36">
        <v>3</v>
      </c>
      <c r="D14" s="36">
        <v>4</v>
      </c>
      <c r="E14" s="17">
        <v>5</v>
      </c>
      <c r="F14" s="17">
        <v>6</v>
      </c>
      <c r="G14" s="17">
        <v>7</v>
      </c>
      <c r="H14" s="17">
        <v>8</v>
      </c>
      <c r="I14" s="17">
        <v>9</v>
      </c>
    </row>
    <row r="15" spans="1:9" ht="52.8">
      <c r="A15" s="17">
        <v>1</v>
      </c>
      <c r="B15" s="56" t="s">
        <v>92</v>
      </c>
      <c r="C15" s="39" t="s">
        <v>43</v>
      </c>
      <c r="D15" s="59" t="s">
        <v>95</v>
      </c>
      <c r="E15" s="11" t="s">
        <v>28</v>
      </c>
      <c r="F15" s="48">
        <v>500</v>
      </c>
      <c r="G15" s="48">
        <v>680</v>
      </c>
      <c r="H15" s="10">
        <f t="shared" ref="H15:H41" si="0">G15*F15</f>
        <v>340000</v>
      </c>
      <c r="I15" s="12" t="s">
        <v>251</v>
      </c>
    </row>
    <row r="16" spans="1:9" ht="52.8">
      <c r="A16" s="17">
        <v>2</v>
      </c>
      <c r="B16" s="47" t="s">
        <v>93</v>
      </c>
      <c r="C16" s="39" t="s">
        <v>43</v>
      </c>
      <c r="D16" s="59" t="s">
        <v>145</v>
      </c>
      <c r="E16" s="11" t="s">
        <v>28</v>
      </c>
      <c r="F16" s="16">
        <v>300</v>
      </c>
      <c r="G16" s="16">
        <v>800</v>
      </c>
      <c r="H16" s="10">
        <f t="shared" si="0"/>
        <v>240000</v>
      </c>
      <c r="I16" s="12" t="s">
        <v>253</v>
      </c>
    </row>
    <row r="17" spans="1:9" ht="66">
      <c r="A17" s="17">
        <v>3</v>
      </c>
      <c r="B17" s="25" t="s">
        <v>94</v>
      </c>
      <c r="C17" s="39" t="s">
        <v>51</v>
      </c>
      <c r="D17" s="59" t="s">
        <v>96</v>
      </c>
      <c r="E17" s="11" t="s">
        <v>28</v>
      </c>
      <c r="F17" s="10">
        <f>1500-500</f>
        <v>1000</v>
      </c>
      <c r="G17" s="10">
        <v>580</v>
      </c>
      <c r="H17" s="10">
        <f t="shared" si="0"/>
        <v>580000</v>
      </c>
      <c r="I17" s="12" t="s">
        <v>251</v>
      </c>
    </row>
    <row r="18" spans="1:9" ht="52.8">
      <c r="A18" s="17">
        <v>4</v>
      </c>
      <c r="B18" s="25" t="s">
        <v>97</v>
      </c>
      <c r="C18" s="39" t="s">
        <v>43</v>
      </c>
      <c r="D18" s="59" t="s">
        <v>95</v>
      </c>
      <c r="E18" s="11" t="s">
        <v>28</v>
      </c>
      <c r="F18" s="10">
        <v>60</v>
      </c>
      <c r="G18" s="10">
        <v>500</v>
      </c>
      <c r="H18" s="10">
        <f t="shared" si="0"/>
        <v>30000</v>
      </c>
      <c r="I18" s="12" t="s">
        <v>247</v>
      </c>
    </row>
    <row r="19" spans="1:9" ht="225">
      <c r="A19" s="17">
        <v>5</v>
      </c>
      <c r="B19" s="25" t="s">
        <v>98</v>
      </c>
      <c r="C19" s="23" t="s">
        <v>4</v>
      </c>
      <c r="D19" s="57" t="s">
        <v>99</v>
      </c>
      <c r="E19" s="11" t="s">
        <v>28</v>
      </c>
      <c r="F19" s="10">
        <f>100-20</f>
        <v>80</v>
      </c>
      <c r="G19" s="10">
        <v>850</v>
      </c>
      <c r="H19" s="10">
        <f t="shared" si="0"/>
        <v>68000</v>
      </c>
      <c r="I19" s="12" t="s">
        <v>251</v>
      </c>
    </row>
    <row r="20" spans="1:9" ht="53.4">
      <c r="A20" s="17">
        <v>6</v>
      </c>
      <c r="B20" s="28" t="s">
        <v>100</v>
      </c>
      <c r="C20" s="27" t="s">
        <v>57</v>
      </c>
      <c r="D20" s="58" t="s">
        <v>101</v>
      </c>
      <c r="E20" s="29" t="s">
        <v>34</v>
      </c>
      <c r="F20" s="52">
        <f>500-200</f>
        <v>300</v>
      </c>
      <c r="G20" s="52">
        <v>65</v>
      </c>
      <c r="H20" s="10">
        <f t="shared" si="0"/>
        <v>19500</v>
      </c>
      <c r="I20" s="12" t="s">
        <v>251</v>
      </c>
    </row>
    <row r="21" spans="1:9" ht="31.2">
      <c r="A21" s="17">
        <v>7</v>
      </c>
      <c r="B21" s="25" t="s">
        <v>102</v>
      </c>
      <c r="C21" s="39" t="s">
        <v>52</v>
      </c>
      <c r="D21" s="39" t="s">
        <v>103</v>
      </c>
      <c r="E21" s="11" t="s">
        <v>34</v>
      </c>
      <c r="F21" s="10">
        <v>315</v>
      </c>
      <c r="G21" s="10">
        <v>270</v>
      </c>
      <c r="H21" s="10">
        <f t="shared" si="0"/>
        <v>85050</v>
      </c>
      <c r="I21" s="12" t="s">
        <v>251</v>
      </c>
    </row>
    <row r="22" spans="1:9" ht="27">
      <c r="A22" s="17">
        <v>8</v>
      </c>
      <c r="B22" s="25" t="s">
        <v>104</v>
      </c>
      <c r="C22" s="23" t="s">
        <v>5</v>
      </c>
      <c r="D22" s="23" t="s">
        <v>105</v>
      </c>
      <c r="E22" s="11" t="s">
        <v>28</v>
      </c>
      <c r="F22" s="10">
        <v>125</v>
      </c>
      <c r="G22" s="10">
        <v>190</v>
      </c>
      <c r="H22" s="10">
        <f t="shared" si="0"/>
        <v>23750</v>
      </c>
      <c r="I22" s="12" t="s">
        <v>251</v>
      </c>
    </row>
    <row r="23" spans="1:9" ht="31.2">
      <c r="A23" s="17">
        <v>9</v>
      </c>
      <c r="B23" s="25" t="s">
        <v>106</v>
      </c>
      <c r="C23" s="23" t="s">
        <v>5</v>
      </c>
      <c r="D23" s="23" t="s">
        <v>105</v>
      </c>
      <c r="E23" s="11" t="s">
        <v>28</v>
      </c>
      <c r="F23" s="10">
        <v>200</v>
      </c>
      <c r="G23" s="10">
        <v>320</v>
      </c>
      <c r="H23" s="10">
        <f t="shared" si="0"/>
        <v>64000</v>
      </c>
      <c r="I23" s="12" t="s">
        <v>251</v>
      </c>
    </row>
    <row r="24" spans="1:9" ht="52.8">
      <c r="A24" s="17">
        <v>10</v>
      </c>
      <c r="B24" s="25" t="s">
        <v>107</v>
      </c>
      <c r="C24" s="39" t="s">
        <v>43</v>
      </c>
      <c r="D24" s="59" t="s">
        <v>95</v>
      </c>
      <c r="E24" s="11" t="s">
        <v>28</v>
      </c>
      <c r="F24" s="10">
        <f>1400-500</f>
        <v>900</v>
      </c>
      <c r="G24" s="10">
        <v>800</v>
      </c>
      <c r="H24" s="10">
        <f t="shared" si="0"/>
        <v>720000</v>
      </c>
      <c r="I24" s="12" t="s">
        <v>251</v>
      </c>
    </row>
    <row r="25" spans="1:9" ht="31.2">
      <c r="A25" s="17">
        <v>11</v>
      </c>
      <c r="B25" s="25" t="s">
        <v>108</v>
      </c>
      <c r="C25" s="39" t="s">
        <v>53</v>
      </c>
      <c r="D25" s="39" t="s">
        <v>110</v>
      </c>
      <c r="E25" s="11" t="s">
        <v>34</v>
      </c>
      <c r="F25" s="10">
        <v>80</v>
      </c>
      <c r="G25" s="10">
        <v>450</v>
      </c>
      <c r="H25" s="10">
        <f t="shared" si="0"/>
        <v>36000</v>
      </c>
      <c r="I25" s="12" t="s">
        <v>251</v>
      </c>
    </row>
    <row r="26" spans="1:9" ht="31.2">
      <c r="A26" s="17">
        <v>12</v>
      </c>
      <c r="B26" s="25" t="s">
        <v>109</v>
      </c>
      <c r="C26" s="39" t="s">
        <v>53</v>
      </c>
      <c r="D26" s="39" t="s">
        <v>110</v>
      </c>
      <c r="E26" s="11" t="s">
        <v>34</v>
      </c>
      <c r="F26" s="10">
        <v>40</v>
      </c>
      <c r="G26" s="10">
        <v>450</v>
      </c>
      <c r="H26" s="10">
        <f t="shared" si="0"/>
        <v>18000</v>
      </c>
      <c r="I26" s="12" t="s">
        <v>251</v>
      </c>
    </row>
    <row r="27" spans="1:9" ht="46.8">
      <c r="A27" s="17">
        <v>13</v>
      </c>
      <c r="B27" s="25" t="s">
        <v>31</v>
      </c>
      <c r="C27" s="39" t="s">
        <v>59</v>
      </c>
      <c r="D27" s="39" t="s">
        <v>111</v>
      </c>
      <c r="E27" s="11" t="s">
        <v>29</v>
      </c>
      <c r="F27" s="10">
        <f>700-120</f>
        <v>580</v>
      </c>
      <c r="G27" s="10">
        <v>530</v>
      </c>
      <c r="H27" s="10">
        <f t="shared" si="0"/>
        <v>307400</v>
      </c>
      <c r="I27" s="12" t="s">
        <v>251</v>
      </c>
    </row>
    <row r="28" spans="1:9" ht="27">
      <c r="A28" s="17">
        <v>14</v>
      </c>
      <c r="B28" s="25" t="s">
        <v>112</v>
      </c>
      <c r="C28" s="23" t="s">
        <v>42</v>
      </c>
      <c r="D28" s="23" t="s">
        <v>113</v>
      </c>
      <c r="E28" s="11" t="s">
        <v>28</v>
      </c>
      <c r="F28" s="10">
        <f>150-20</f>
        <v>130</v>
      </c>
      <c r="G28" s="10">
        <v>2200</v>
      </c>
      <c r="H28" s="10">
        <f t="shared" si="0"/>
        <v>286000</v>
      </c>
      <c r="I28" s="12" t="s">
        <v>251</v>
      </c>
    </row>
    <row r="29" spans="1:9" ht="185.4">
      <c r="A29" s="17">
        <v>15</v>
      </c>
      <c r="B29" s="25" t="s">
        <v>114</v>
      </c>
      <c r="C29" s="23" t="s">
        <v>6</v>
      </c>
      <c r="D29" s="57" t="s">
        <v>115</v>
      </c>
      <c r="E29" s="11" t="s">
        <v>28</v>
      </c>
      <c r="F29" s="10">
        <v>100</v>
      </c>
      <c r="G29" s="10">
        <v>1800</v>
      </c>
      <c r="H29" s="10">
        <f t="shared" si="0"/>
        <v>180000</v>
      </c>
      <c r="I29" s="12" t="s">
        <v>251</v>
      </c>
    </row>
    <row r="30" spans="1:9" ht="79.8">
      <c r="A30" s="17">
        <v>16</v>
      </c>
      <c r="B30" s="25" t="s">
        <v>116</v>
      </c>
      <c r="C30" s="60" t="s">
        <v>82</v>
      </c>
      <c r="D30" s="39"/>
      <c r="E30" s="11" t="s">
        <v>28</v>
      </c>
      <c r="F30" s="10">
        <f>40-6.6</f>
        <v>33.4</v>
      </c>
      <c r="G30" s="10">
        <v>3900</v>
      </c>
      <c r="H30" s="10">
        <f t="shared" si="0"/>
        <v>130260</v>
      </c>
      <c r="I30" s="12" t="s">
        <v>251</v>
      </c>
    </row>
    <row r="31" spans="1:9" ht="52.8">
      <c r="A31" s="17">
        <v>17</v>
      </c>
      <c r="B31" s="25" t="s">
        <v>118</v>
      </c>
      <c r="C31" s="39" t="s">
        <v>54</v>
      </c>
      <c r="D31" s="59" t="s">
        <v>117</v>
      </c>
      <c r="E31" s="11" t="s">
        <v>28</v>
      </c>
      <c r="F31" s="10">
        <f>1700-400</f>
        <v>1300</v>
      </c>
      <c r="G31" s="10">
        <v>130</v>
      </c>
      <c r="H31" s="10">
        <f t="shared" si="0"/>
        <v>169000</v>
      </c>
      <c r="I31" s="12" t="s">
        <v>251</v>
      </c>
    </row>
    <row r="32" spans="1:9" ht="52.8">
      <c r="A32" s="17">
        <v>18</v>
      </c>
      <c r="B32" s="25" t="s">
        <v>73</v>
      </c>
      <c r="C32" s="39" t="s">
        <v>54</v>
      </c>
      <c r="D32" s="59"/>
      <c r="E32" s="11" t="s">
        <v>28</v>
      </c>
      <c r="F32" s="10">
        <v>200</v>
      </c>
      <c r="G32" s="10">
        <v>1200</v>
      </c>
      <c r="H32" s="10">
        <f t="shared" si="0"/>
        <v>240000</v>
      </c>
      <c r="I32" s="12" t="s">
        <v>251</v>
      </c>
    </row>
    <row r="33" spans="1:9" ht="52.8">
      <c r="A33" s="17">
        <v>19</v>
      </c>
      <c r="B33" s="25" t="s">
        <v>119</v>
      </c>
      <c r="C33" s="39" t="s">
        <v>54</v>
      </c>
      <c r="D33" s="59" t="s">
        <v>117</v>
      </c>
      <c r="E33" s="11" t="s">
        <v>28</v>
      </c>
      <c r="F33" s="10">
        <f>200-50</f>
        <v>150</v>
      </c>
      <c r="G33" s="10">
        <v>1200</v>
      </c>
      <c r="H33" s="10">
        <f t="shared" si="0"/>
        <v>180000</v>
      </c>
      <c r="I33" s="12" t="s">
        <v>251</v>
      </c>
    </row>
    <row r="34" spans="1:9" ht="52.8">
      <c r="A34" s="17">
        <v>20</v>
      </c>
      <c r="B34" s="25" t="s">
        <v>120</v>
      </c>
      <c r="C34" s="39" t="s">
        <v>54</v>
      </c>
      <c r="D34" s="59" t="s">
        <v>117</v>
      </c>
      <c r="E34" s="11" t="s">
        <v>28</v>
      </c>
      <c r="F34" s="10">
        <f>200-30</f>
        <v>170</v>
      </c>
      <c r="G34" s="10">
        <v>1000</v>
      </c>
      <c r="H34" s="10">
        <f t="shared" si="0"/>
        <v>170000</v>
      </c>
      <c r="I34" s="12" t="s">
        <v>251</v>
      </c>
    </row>
    <row r="35" spans="1:9" ht="89.4" customHeight="1">
      <c r="A35" s="17">
        <v>21</v>
      </c>
      <c r="B35" s="25" t="s">
        <v>121</v>
      </c>
      <c r="C35" s="60" t="s">
        <v>83</v>
      </c>
      <c r="D35" s="39" t="s">
        <v>122</v>
      </c>
      <c r="E35" s="11" t="s">
        <v>28</v>
      </c>
      <c r="F35" s="10">
        <f>300-100</f>
        <v>200</v>
      </c>
      <c r="G35" s="10">
        <v>430</v>
      </c>
      <c r="H35" s="10">
        <f t="shared" si="0"/>
        <v>86000</v>
      </c>
      <c r="I35" s="12" t="s">
        <v>251</v>
      </c>
    </row>
    <row r="36" spans="1:9" ht="92.4">
      <c r="A36" s="17">
        <v>22</v>
      </c>
      <c r="B36" s="25" t="s">
        <v>124</v>
      </c>
      <c r="C36" s="39" t="s">
        <v>55</v>
      </c>
      <c r="D36" s="61" t="s">
        <v>123</v>
      </c>
      <c r="E36" s="11" t="s">
        <v>28</v>
      </c>
      <c r="F36" s="10">
        <f>6000-1000</f>
        <v>5000</v>
      </c>
      <c r="G36" s="10">
        <v>140</v>
      </c>
      <c r="H36" s="10">
        <f t="shared" si="0"/>
        <v>700000</v>
      </c>
      <c r="I36" s="12" t="s">
        <v>251</v>
      </c>
    </row>
    <row r="37" spans="1:9" ht="27">
      <c r="A37" s="17">
        <v>23</v>
      </c>
      <c r="B37" s="25" t="s">
        <v>125</v>
      </c>
      <c r="C37" s="39" t="s">
        <v>50</v>
      </c>
      <c r="D37" s="39" t="s">
        <v>50</v>
      </c>
      <c r="E37" s="11" t="s">
        <v>34</v>
      </c>
      <c r="F37" s="10">
        <v>450</v>
      </c>
      <c r="G37" s="10">
        <v>320</v>
      </c>
      <c r="H37" s="10">
        <f t="shared" si="0"/>
        <v>144000</v>
      </c>
      <c r="I37" s="12" t="s">
        <v>251</v>
      </c>
    </row>
    <row r="38" spans="1:9" ht="46.8">
      <c r="A38" s="17">
        <v>24</v>
      </c>
      <c r="B38" s="25" t="s">
        <v>126</v>
      </c>
      <c r="C38" s="39" t="s">
        <v>49</v>
      </c>
      <c r="D38" s="39" t="s">
        <v>127</v>
      </c>
      <c r="E38" s="11" t="s">
        <v>34</v>
      </c>
      <c r="F38" s="10">
        <v>275</v>
      </c>
      <c r="G38" s="10">
        <v>270</v>
      </c>
      <c r="H38" s="10">
        <f t="shared" si="0"/>
        <v>74250</v>
      </c>
      <c r="I38" s="12" t="s">
        <v>251</v>
      </c>
    </row>
    <row r="39" spans="1:9" ht="39.6">
      <c r="A39" s="17">
        <v>25</v>
      </c>
      <c r="B39" s="25" t="s">
        <v>128</v>
      </c>
      <c r="C39" s="39" t="s">
        <v>7</v>
      </c>
      <c r="D39" s="39" t="s">
        <v>129</v>
      </c>
      <c r="E39" s="11" t="s">
        <v>28</v>
      </c>
      <c r="F39" s="10">
        <v>125</v>
      </c>
      <c r="G39" s="10">
        <v>320</v>
      </c>
      <c r="H39" s="10">
        <f t="shared" si="0"/>
        <v>40000</v>
      </c>
      <c r="I39" s="12" t="s">
        <v>251</v>
      </c>
    </row>
    <row r="40" spans="1:9" ht="66">
      <c r="A40" s="17">
        <v>26</v>
      </c>
      <c r="B40" s="25" t="s">
        <v>130</v>
      </c>
      <c r="C40" s="39" t="s">
        <v>56</v>
      </c>
      <c r="D40" s="57" t="s">
        <v>131</v>
      </c>
      <c r="E40" s="11" t="s">
        <v>28</v>
      </c>
      <c r="F40" s="10">
        <f>125-25</f>
        <v>100</v>
      </c>
      <c r="G40" s="10">
        <v>170</v>
      </c>
      <c r="H40" s="10">
        <f t="shared" si="0"/>
        <v>17000</v>
      </c>
      <c r="I40" s="12" t="s">
        <v>251</v>
      </c>
    </row>
    <row r="41" spans="1:9" ht="53.4">
      <c r="A41" s="17">
        <v>27</v>
      </c>
      <c r="B41" s="25" t="s">
        <v>133</v>
      </c>
      <c r="C41" s="23" t="s">
        <v>8</v>
      </c>
      <c r="D41" s="57" t="s">
        <v>132</v>
      </c>
      <c r="E41" s="11" t="s">
        <v>28</v>
      </c>
      <c r="F41" s="10">
        <v>75</v>
      </c>
      <c r="G41" s="10">
        <v>170</v>
      </c>
      <c r="H41" s="10">
        <f t="shared" si="0"/>
        <v>12750</v>
      </c>
      <c r="I41" s="12" t="s">
        <v>251</v>
      </c>
    </row>
    <row r="42" spans="1:9" ht="44.4" customHeight="1">
      <c r="A42" s="17">
        <v>28</v>
      </c>
      <c r="B42" s="25" t="s">
        <v>134</v>
      </c>
      <c r="C42" s="23" t="s">
        <v>9</v>
      </c>
      <c r="D42" s="59" t="s">
        <v>135</v>
      </c>
      <c r="E42" s="11" t="s">
        <v>28</v>
      </c>
      <c r="F42" s="10">
        <f>125-25</f>
        <v>100</v>
      </c>
      <c r="G42" s="10">
        <v>170</v>
      </c>
      <c r="H42" s="10">
        <f t="shared" ref="H42:H72" si="1">G42*F42</f>
        <v>17000</v>
      </c>
      <c r="I42" s="12" t="s">
        <v>251</v>
      </c>
    </row>
    <row r="43" spans="1:9" ht="31.2">
      <c r="A43" s="17">
        <v>29</v>
      </c>
      <c r="B43" s="25" t="s">
        <v>136</v>
      </c>
      <c r="C43" s="23" t="s">
        <v>5</v>
      </c>
      <c r="D43" s="23" t="s">
        <v>105</v>
      </c>
      <c r="E43" s="11" t="s">
        <v>28</v>
      </c>
      <c r="F43" s="10">
        <v>125</v>
      </c>
      <c r="G43" s="10">
        <v>320</v>
      </c>
      <c r="H43" s="10">
        <f t="shared" si="1"/>
        <v>40000</v>
      </c>
      <c r="I43" s="12" t="s">
        <v>251</v>
      </c>
    </row>
    <row r="44" spans="1:9" ht="40.200000000000003">
      <c r="A44" s="17">
        <v>30</v>
      </c>
      <c r="B44" s="25" t="s">
        <v>137</v>
      </c>
      <c r="C44" s="23" t="s">
        <v>10</v>
      </c>
      <c r="D44" s="61" t="s">
        <v>138</v>
      </c>
      <c r="E44" s="11" t="s">
        <v>28</v>
      </c>
      <c r="F44" s="10">
        <f>125-25</f>
        <v>100</v>
      </c>
      <c r="G44" s="10">
        <v>160</v>
      </c>
      <c r="H44" s="10">
        <f t="shared" si="1"/>
        <v>16000</v>
      </c>
      <c r="I44" s="12" t="s">
        <v>251</v>
      </c>
    </row>
    <row r="45" spans="1:9" ht="211.8">
      <c r="A45" s="17">
        <v>31</v>
      </c>
      <c r="B45" s="25" t="s">
        <v>148</v>
      </c>
      <c r="C45" s="23" t="s">
        <v>11</v>
      </c>
      <c r="D45" s="57" t="s">
        <v>147</v>
      </c>
      <c r="E45" s="11" t="s">
        <v>29</v>
      </c>
      <c r="F45" s="10">
        <v>1175</v>
      </c>
      <c r="G45" s="10">
        <v>200</v>
      </c>
      <c r="H45" s="10">
        <f t="shared" si="1"/>
        <v>235000</v>
      </c>
      <c r="I45" s="12" t="s">
        <v>251</v>
      </c>
    </row>
    <row r="46" spans="1:9" ht="27">
      <c r="A46" s="17">
        <v>32</v>
      </c>
      <c r="B46" s="25" t="s">
        <v>149</v>
      </c>
      <c r="C46" s="23" t="s">
        <v>58</v>
      </c>
      <c r="D46" s="61" t="s">
        <v>150</v>
      </c>
      <c r="E46" s="11" t="s">
        <v>34</v>
      </c>
      <c r="F46" s="10">
        <v>500</v>
      </c>
      <c r="G46" s="10">
        <v>160</v>
      </c>
      <c r="H46" s="10">
        <f t="shared" si="1"/>
        <v>80000</v>
      </c>
      <c r="I46" s="12" t="s">
        <v>251</v>
      </c>
    </row>
    <row r="47" spans="1:9" ht="27">
      <c r="A47" s="17">
        <v>33</v>
      </c>
      <c r="B47" s="25" t="s">
        <v>151</v>
      </c>
      <c r="C47" s="40" t="s">
        <v>46</v>
      </c>
      <c r="D47" s="40" t="s">
        <v>152</v>
      </c>
      <c r="E47" s="11" t="s">
        <v>28</v>
      </c>
      <c r="F47" s="10">
        <v>50</v>
      </c>
      <c r="G47" s="10">
        <v>1850</v>
      </c>
      <c r="H47" s="10">
        <f t="shared" si="1"/>
        <v>92500</v>
      </c>
      <c r="I47" s="12" t="s">
        <v>251</v>
      </c>
    </row>
    <row r="48" spans="1:9" ht="27">
      <c r="A48" s="17">
        <v>34</v>
      </c>
      <c r="B48" s="25" t="s">
        <v>151</v>
      </c>
      <c r="C48" s="40" t="s">
        <v>47</v>
      </c>
      <c r="D48" s="40" t="s">
        <v>153</v>
      </c>
      <c r="E48" s="11" t="s">
        <v>28</v>
      </c>
      <c r="F48" s="10">
        <v>50</v>
      </c>
      <c r="G48" s="10">
        <v>1400</v>
      </c>
      <c r="H48" s="10">
        <f t="shared" si="1"/>
        <v>70000</v>
      </c>
      <c r="I48" s="12" t="s">
        <v>251</v>
      </c>
    </row>
    <row r="49" spans="1:9" ht="109.2">
      <c r="A49" s="17">
        <v>35</v>
      </c>
      <c r="B49" s="25" t="s">
        <v>155</v>
      </c>
      <c r="C49" s="40" t="s">
        <v>59</v>
      </c>
      <c r="D49" s="39" t="s">
        <v>111</v>
      </c>
      <c r="E49" s="11" t="s">
        <v>29</v>
      </c>
      <c r="F49" s="10">
        <f>700-120</f>
        <v>580</v>
      </c>
      <c r="G49" s="10">
        <v>530</v>
      </c>
      <c r="H49" s="10">
        <f t="shared" si="1"/>
        <v>307400</v>
      </c>
      <c r="I49" s="12" t="s">
        <v>251</v>
      </c>
    </row>
    <row r="50" spans="1:9" ht="27">
      <c r="A50" s="17">
        <v>36</v>
      </c>
      <c r="B50" s="25" t="s">
        <v>154</v>
      </c>
      <c r="C50" s="40"/>
      <c r="D50" s="40"/>
      <c r="E50" s="11" t="s">
        <v>28</v>
      </c>
      <c r="F50" s="10">
        <v>50</v>
      </c>
      <c r="G50" s="10">
        <v>450</v>
      </c>
      <c r="H50" s="10">
        <f t="shared" si="1"/>
        <v>22500</v>
      </c>
      <c r="I50" s="12" t="s">
        <v>251</v>
      </c>
    </row>
    <row r="51" spans="1:9" ht="184.8">
      <c r="A51" s="17">
        <v>37</v>
      </c>
      <c r="B51" s="25" t="s">
        <v>139</v>
      </c>
      <c r="C51" s="59" t="s">
        <v>12</v>
      </c>
      <c r="D51" s="57" t="s">
        <v>140</v>
      </c>
      <c r="E51" s="11" t="s">
        <v>28</v>
      </c>
      <c r="F51" s="10">
        <f>100-20</f>
        <v>80</v>
      </c>
      <c r="G51" s="10">
        <v>1800</v>
      </c>
      <c r="H51" s="10">
        <f t="shared" si="1"/>
        <v>144000</v>
      </c>
      <c r="I51" s="12" t="s">
        <v>251</v>
      </c>
    </row>
    <row r="52" spans="1:9" ht="93">
      <c r="A52" s="17">
        <v>38</v>
      </c>
      <c r="B52" s="25" t="s">
        <v>246</v>
      </c>
      <c r="C52" s="27" t="s">
        <v>76</v>
      </c>
      <c r="D52" s="59" t="s">
        <v>178</v>
      </c>
      <c r="E52" s="11" t="s">
        <v>28</v>
      </c>
      <c r="F52" s="10">
        <v>200</v>
      </c>
      <c r="G52" s="10">
        <v>1600</v>
      </c>
      <c r="H52" s="10">
        <f t="shared" si="1"/>
        <v>320000</v>
      </c>
      <c r="I52" s="12" t="s">
        <v>251</v>
      </c>
    </row>
    <row r="53" spans="1:9" ht="93">
      <c r="A53" s="17">
        <v>39</v>
      </c>
      <c r="B53" s="25" t="s">
        <v>141</v>
      </c>
      <c r="C53" s="27" t="s">
        <v>76</v>
      </c>
      <c r="D53" s="59" t="s">
        <v>178</v>
      </c>
      <c r="E53" s="11" t="s">
        <v>28</v>
      </c>
      <c r="F53" s="10">
        <v>300</v>
      </c>
      <c r="G53" s="10">
        <v>1150</v>
      </c>
      <c r="H53" s="10">
        <f t="shared" si="1"/>
        <v>345000</v>
      </c>
      <c r="I53" s="12" t="s">
        <v>251</v>
      </c>
    </row>
    <row r="54" spans="1:9" ht="106.2">
      <c r="A54" s="17">
        <v>40</v>
      </c>
      <c r="B54" s="25" t="s">
        <v>142</v>
      </c>
      <c r="C54" s="23" t="s">
        <v>13</v>
      </c>
      <c r="D54" s="61" t="s">
        <v>143</v>
      </c>
      <c r="E54" s="11" t="s">
        <v>28</v>
      </c>
      <c r="F54" s="10">
        <v>80</v>
      </c>
      <c r="G54" s="10">
        <v>4400</v>
      </c>
      <c r="H54" s="10">
        <f t="shared" si="1"/>
        <v>352000</v>
      </c>
      <c r="I54" s="12" t="s">
        <v>251</v>
      </c>
    </row>
    <row r="55" spans="1:9" ht="93">
      <c r="A55" s="17">
        <v>41</v>
      </c>
      <c r="B55" s="25" t="s">
        <v>144</v>
      </c>
      <c r="C55" s="23" t="s">
        <v>60</v>
      </c>
      <c r="D55" s="57" t="s">
        <v>146</v>
      </c>
      <c r="E55" s="11" t="s">
        <v>28</v>
      </c>
      <c r="F55" s="10">
        <v>1300</v>
      </c>
      <c r="G55" s="10">
        <v>130</v>
      </c>
      <c r="H55" s="10">
        <f t="shared" si="1"/>
        <v>169000</v>
      </c>
      <c r="I55" s="12" t="s">
        <v>251</v>
      </c>
    </row>
    <row r="56" spans="1:9" ht="62.4">
      <c r="A56" s="17">
        <v>42</v>
      </c>
      <c r="B56" s="25" t="s">
        <v>156</v>
      </c>
      <c r="C56" s="23" t="s">
        <v>44</v>
      </c>
      <c r="D56" s="57" t="s">
        <v>157</v>
      </c>
      <c r="E56" s="11" t="s">
        <v>28</v>
      </c>
      <c r="F56" s="10">
        <f>150-30</f>
        <v>120</v>
      </c>
      <c r="G56" s="10">
        <v>2200</v>
      </c>
      <c r="H56" s="10">
        <f t="shared" si="1"/>
        <v>264000</v>
      </c>
      <c r="I56" s="12" t="s">
        <v>251</v>
      </c>
    </row>
    <row r="57" spans="1:9" ht="53.4">
      <c r="A57" s="17">
        <v>43</v>
      </c>
      <c r="B57" s="25" t="s">
        <v>158</v>
      </c>
      <c r="C57" s="23" t="s">
        <v>43</v>
      </c>
      <c r="D57" s="59" t="s">
        <v>95</v>
      </c>
      <c r="E57" s="11" t="s">
        <v>28</v>
      </c>
      <c r="F57" s="10">
        <v>100</v>
      </c>
      <c r="G57" s="10">
        <v>900</v>
      </c>
      <c r="H57" s="10">
        <f t="shared" si="1"/>
        <v>90000</v>
      </c>
      <c r="I57" s="12" t="s">
        <v>251</v>
      </c>
    </row>
    <row r="58" spans="1:9" ht="31.2">
      <c r="A58" s="17">
        <v>44</v>
      </c>
      <c r="B58" s="25" t="s">
        <v>159</v>
      </c>
      <c r="C58" s="23" t="s">
        <v>48</v>
      </c>
      <c r="D58" s="23" t="s">
        <v>160</v>
      </c>
      <c r="E58" s="11" t="s">
        <v>28</v>
      </c>
      <c r="F58" s="10">
        <f>220-15</f>
        <v>205</v>
      </c>
      <c r="G58" s="10">
        <v>230</v>
      </c>
      <c r="H58" s="10">
        <f t="shared" si="1"/>
        <v>47150</v>
      </c>
      <c r="I58" s="12" t="s">
        <v>251</v>
      </c>
    </row>
    <row r="59" spans="1:9" ht="53.4">
      <c r="A59" s="17">
        <v>45</v>
      </c>
      <c r="B59" s="25" t="s">
        <v>163</v>
      </c>
      <c r="C59" s="23" t="s">
        <v>43</v>
      </c>
      <c r="D59" s="59" t="s">
        <v>95</v>
      </c>
      <c r="E59" s="11" t="s">
        <v>28</v>
      </c>
      <c r="F59" s="10">
        <f>1500-300</f>
        <v>1200</v>
      </c>
      <c r="G59" s="10">
        <v>630</v>
      </c>
      <c r="H59" s="10">
        <f t="shared" si="1"/>
        <v>756000</v>
      </c>
      <c r="I59" s="12" t="s">
        <v>251</v>
      </c>
    </row>
    <row r="60" spans="1:9" ht="66.599999999999994">
      <c r="A60" s="17">
        <v>46</v>
      </c>
      <c r="B60" s="25" t="s">
        <v>161</v>
      </c>
      <c r="C60" s="23" t="s">
        <v>14</v>
      </c>
      <c r="D60" s="57" t="s">
        <v>162</v>
      </c>
      <c r="E60" s="11" t="s">
        <v>30</v>
      </c>
      <c r="F60" s="10">
        <v>200</v>
      </c>
      <c r="G60" s="10">
        <v>470</v>
      </c>
      <c r="H60" s="10">
        <f t="shared" si="1"/>
        <v>94000</v>
      </c>
      <c r="I60" s="12" t="s">
        <v>251</v>
      </c>
    </row>
    <row r="61" spans="1:9" ht="31.2">
      <c r="A61" s="17">
        <v>47</v>
      </c>
      <c r="B61" s="25" t="s">
        <v>164</v>
      </c>
      <c r="C61" s="23" t="s">
        <v>35</v>
      </c>
      <c r="D61" s="23" t="s">
        <v>165</v>
      </c>
      <c r="E61" s="11" t="s">
        <v>28</v>
      </c>
      <c r="F61" s="10">
        <v>1000</v>
      </c>
      <c r="G61" s="10">
        <v>2700</v>
      </c>
      <c r="H61" s="10">
        <f t="shared" si="1"/>
        <v>2700000</v>
      </c>
      <c r="I61" s="12" t="s">
        <v>251</v>
      </c>
    </row>
    <row r="62" spans="1:9" ht="31.2">
      <c r="A62" s="17">
        <v>48</v>
      </c>
      <c r="B62" s="25" t="s">
        <v>166</v>
      </c>
      <c r="C62" s="23" t="s">
        <v>36</v>
      </c>
      <c r="D62" s="23" t="s">
        <v>167</v>
      </c>
      <c r="E62" s="11" t="s">
        <v>30</v>
      </c>
      <c r="F62" s="10">
        <v>18000</v>
      </c>
      <c r="G62" s="10">
        <v>225</v>
      </c>
      <c r="H62" s="10">
        <f t="shared" si="1"/>
        <v>4050000</v>
      </c>
      <c r="I62" s="12" t="s">
        <v>251</v>
      </c>
    </row>
    <row r="63" spans="1:9" ht="46.8">
      <c r="A63" s="17">
        <v>49</v>
      </c>
      <c r="B63" s="25" t="s">
        <v>168</v>
      </c>
      <c r="C63" s="23" t="s">
        <v>74</v>
      </c>
      <c r="D63" s="59" t="s">
        <v>169</v>
      </c>
      <c r="E63" s="11" t="s">
        <v>29</v>
      </c>
      <c r="F63" s="10">
        <v>300</v>
      </c>
      <c r="G63" s="10">
        <v>520</v>
      </c>
      <c r="H63" s="10">
        <f t="shared" si="1"/>
        <v>156000</v>
      </c>
      <c r="I63" s="12" t="s">
        <v>251</v>
      </c>
    </row>
    <row r="64" spans="1:9" ht="46.8">
      <c r="A64" s="17">
        <v>50</v>
      </c>
      <c r="B64" s="25" t="s">
        <v>174</v>
      </c>
      <c r="C64" s="23"/>
      <c r="D64" s="23"/>
      <c r="E64" s="11" t="s">
        <v>29</v>
      </c>
      <c r="F64" s="10">
        <f>120-30</f>
        <v>90</v>
      </c>
      <c r="G64" s="10">
        <v>420</v>
      </c>
      <c r="H64" s="10">
        <f t="shared" si="1"/>
        <v>37800</v>
      </c>
      <c r="I64" s="12" t="s">
        <v>251</v>
      </c>
    </row>
    <row r="65" spans="1:9" ht="93">
      <c r="A65" s="17">
        <v>51</v>
      </c>
      <c r="B65" s="25" t="s">
        <v>170</v>
      </c>
      <c r="C65" s="23" t="s">
        <v>61</v>
      </c>
      <c r="D65" s="59" t="s">
        <v>171</v>
      </c>
      <c r="E65" s="11" t="s">
        <v>28</v>
      </c>
      <c r="F65" s="10">
        <f>2000-350</f>
        <v>1650</v>
      </c>
      <c r="G65" s="10">
        <v>130</v>
      </c>
      <c r="H65" s="10">
        <f t="shared" si="1"/>
        <v>214500</v>
      </c>
      <c r="I65" s="12" t="s">
        <v>251</v>
      </c>
    </row>
    <row r="66" spans="1:9" ht="31.2">
      <c r="A66" s="17">
        <v>52</v>
      </c>
      <c r="B66" s="25" t="s">
        <v>172</v>
      </c>
      <c r="C66" s="23" t="s">
        <v>62</v>
      </c>
      <c r="D66" s="23" t="s">
        <v>173</v>
      </c>
      <c r="E66" s="11" t="s">
        <v>28</v>
      </c>
      <c r="F66" s="10">
        <v>140</v>
      </c>
      <c r="G66" s="10">
        <v>2100</v>
      </c>
      <c r="H66" s="10">
        <f t="shared" si="1"/>
        <v>294000</v>
      </c>
      <c r="I66" s="12" t="s">
        <v>251</v>
      </c>
    </row>
    <row r="67" spans="1:9" ht="106.2">
      <c r="A67" s="17">
        <v>53</v>
      </c>
      <c r="B67" s="25" t="s">
        <v>175</v>
      </c>
      <c r="C67" s="27" t="s">
        <v>15</v>
      </c>
      <c r="D67" s="61" t="s">
        <v>176</v>
      </c>
      <c r="E67" s="11" t="s">
        <v>28</v>
      </c>
      <c r="F67" s="10">
        <f>300-50</f>
        <v>250</v>
      </c>
      <c r="G67" s="10">
        <v>180</v>
      </c>
      <c r="H67" s="10">
        <f t="shared" si="1"/>
        <v>45000</v>
      </c>
      <c r="I67" s="12" t="s">
        <v>251</v>
      </c>
    </row>
    <row r="68" spans="1:9" ht="211.8">
      <c r="A68" s="17">
        <v>54</v>
      </c>
      <c r="B68" s="62" t="s">
        <v>177</v>
      </c>
      <c r="C68" s="27" t="s">
        <v>37</v>
      </c>
      <c r="D68" s="59" t="s">
        <v>179</v>
      </c>
      <c r="E68" s="11" t="s">
        <v>28</v>
      </c>
      <c r="F68" s="10">
        <f>4400-1000</f>
        <v>3400</v>
      </c>
      <c r="G68" s="10">
        <v>1600</v>
      </c>
      <c r="H68" s="10">
        <f t="shared" si="1"/>
        <v>5440000</v>
      </c>
      <c r="I68" s="12" t="s">
        <v>251</v>
      </c>
    </row>
    <row r="69" spans="1:9" ht="79.8">
      <c r="A69" s="17">
        <v>55</v>
      </c>
      <c r="B69" s="25" t="s">
        <v>180</v>
      </c>
      <c r="C69" s="23" t="s">
        <v>63</v>
      </c>
      <c r="D69" s="59" t="s">
        <v>183</v>
      </c>
      <c r="E69" s="11" t="s">
        <v>28</v>
      </c>
      <c r="F69" s="10">
        <v>500</v>
      </c>
      <c r="G69" s="10">
        <v>800</v>
      </c>
      <c r="H69" s="10">
        <f t="shared" si="1"/>
        <v>400000</v>
      </c>
      <c r="I69" s="66" t="s">
        <v>248</v>
      </c>
    </row>
    <row r="70" spans="1:9" ht="79.8">
      <c r="A70" s="17">
        <v>56</v>
      </c>
      <c r="B70" s="25" t="s">
        <v>180</v>
      </c>
      <c r="C70" s="23" t="s">
        <v>63</v>
      </c>
      <c r="D70" s="59" t="s">
        <v>183</v>
      </c>
      <c r="E70" s="11" t="s">
        <v>28</v>
      </c>
      <c r="F70" s="10">
        <v>180</v>
      </c>
      <c r="G70" s="10">
        <v>300</v>
      </c>
      <c r="H70" s="10">
        <f t="shared" si="1"/>
        <v>54000</v>
      </c>
      <c r="I70" s="66" t="s">
        <v>249</v>
      </c>
    </row>
    <row r="71" spans="1:9" ht="78">
      <c r="A71" s="17">
        <v>57</v>
      </c>
      <c r="B71" s="25" t="s">
        <v>181</v>
      </c>
      <c r="C71" s="41"/>
      <c r="D71" s="41"/>
      <c r="E71" s="11" t="s">
        <v>29</v>
      </c>
      <c r="F71" s="10">
        <v>200</v>
      </c>
      <c r="G71" s="10">
        <v>560</v>
      </c>
      <c r="H71" s="10">
        <f t="shared" si="1"/>
        <v>112000</v>
      </c>
      <c r="I71" s="12" t="s">
        <v>69</v>
      </c>
    </row>
    <row r="72" spans="1:9" ht="31.2">
      <c r="A72" s="17">
        <v>58</v>
      </c>
      <c r="B72" s="25" t="s">
        <v>182</v>
      </c>
      <c r="C72" s="41"/>
      <c r="D72" s="41"/>
      <c r="E72" s="11" t="s">
        <v>28</v>
      </c>
      <c r="F72" s="10">
        <v>30</v>
      </c>
      <c r="G72" s="10">
        <v>4000</v>
      </c>
      <c r="H72" s="10">
        <f t="shared" si="1"/>
        <v>120000</v>
      </c>
      <c r="I72" s="12" t="s">
        <v>69</v>
      </c>
    </row>
    <row r="73" spans="1:9" ht="79.8">
      <c r="A73" s="17">
        <v>59</v>
      </c>
      <c r="B73" s="25" t="s">
        <v>184</v>
      </c>
      <c r="C73" s="23" t="s">
        <v>250</v>
      </c>
      <c r="D73" s="59" t="s">
        <v>186</v>
      </c>
      <c r="E73" s="11" t="s">
        <v>28</v>
      </c>
      <c r="F73" s="10">
        <f>250-50</f>
        <v>200</v>
      </c>
      <c r="G73" s="10">
        <v>1000</v>
      </c>
      <c r="H73" s="10">
        <f t="shared" ref="H73:H99" si="2">G73*F73</f>
        <v>200000</v>
      </c>
      <c r="I73" s="66" t="s">
        <v>252</v>
      </c>
    </row>
    <row r="74" spans="1:9" ht="66.599999999999994">
      <c r="A74" s="17">
        <v>60</v>
      </c>
      <c r="B74" s="25" t="s">
        <v>184</v>
      </c>
      <c r="C74" s="23" t="s">
        <v>70</v>
      </c>
      <c r="D74" s="59" t="s">
        <v>185</v>
      </c>
      <c r="E74" s="11" t="s">
        <v>28</v>
      </c>
      <c r="F74" s="10">
        <v>350</v>
      </c>
      <c r="G74" s="10">
        <v>300</v>
      </c>
      <c r="H74" s="10">
        <f t="shared" si="2"/>
        <v>105000</v>
      </c>
      <c r="I74" s="66" t="s">
        <v>254</v>
      </c>
    </row>
    <row r="75" spans="1:9" ht="52.8">
      <c r="A75" s="17">
        <v>61</v>
      </c>
      <c r="B75" s="25" t="s">
        <v>187</v>
      </c>
      <c r="C75" s="39" t="s">
        <v>43</v>
      </c>
      <c r="D75" s="59" t="s">
        <v>95</v>
      </c>
      <c r="E75" s="11" t="s">
        <v>28</v>
      </c>
      <c r="F75" s="10">
        <v>300</v>
      </c>
      <c r="G75" s="10">
        <v>1200</v>
      </c>
      <c r="H75" s="10">
        <f t="shared" si="2"/>
        <v>360000</v>
      </c>
      <c r="I75" s="12" t="s">
        <v>253</v>
      </c>
    </row>
    <row r="76" spans="1:9" ht="119.4">
      <c r="A76" s="17">
        <v>62</v>
      </c>
      <c r="B76" s="25" t="s">
        <v>188</v>
      </c>
      <c r="C76" s="23" t="s">
        <v>16</v>
      </c>
      <c r="D76" s="57" t="s">
        <v>189</v>
      </c>
      <c r="E76" s="11" t="s">
        <v>28</v>
      </c>
      <c r="F76" s="10">
        <f>100-20</f>
        <v>80</v>
      </c>
      <c r="G76" s="10">
        <v>700</v>
      </c>
      <c r="H76" s="10">
        <f t="shared" si="2"/>
        <v>56000</v>
      </c>
      <c r="I76" s="12" t="s">
        <v>251</v>
      </c>
    </row>
    <row r="77" spans="1:9" ht="106.2">
      <c r="A77" s="17">
        <v>63</v>
      </c>
      <c r="B77" s="25" t="s">
        <v>190</v>
      </c>
      <c r="C77" s="23" t="s">
        <v>77</v>
      </c>
      <c r="D77" s="57" t="s">
        <v>192</v>
      </c>
      <c r="E77" s="11" t="s">
        <v>28</v>
      </c>
      <c r="F77" s="10">
        <v>50</v>
      </c>
      <c r="G77" s="10">
        <v>850</v>
      </c>
      <c r="H77" s="10">
        <f t="shared" si="2"/>
        <v>42500</v>
      </c>
      <c r="I77" s="12" t="s">
        <v>251</v>
      </c>
    </row>
    <row r="78" spans="1:9" ht="106.2">
      <c r="A78" s="17">
        <v>64</v>
      </c>
      <c r="B78" s="25" t="s">
        <v>191</v>
      </c>
      <c r="C78" s="23" t="s">
        <v>78</v>
      </c>
      <c r="D78" s="57" t="s">
        <v>193</v>
      </c>
      <c r="E78" s="11" t="s">
        <v>28</v>
      </c>
      <c r="F78" s="10">
        <v>30</v>
      </c>
      <c r="G78" s="10">
        <v>1800</v>
      </c>
      <c r="H78" s="10">
        <f t="shared" si="2"/>
        <v>54000</v>
      </c>
      <c r="I78" s="12" t="s">
        <v>251</v>
      </c>
    </row>
    <row r="79" spans="1:9" ht="79.8">
      <c r="A79" s="17">
        <v>65</v>
      </c>
      <c r="B79" s="25" t="s">
        <v>195</v>
      </c>
      <c r="C79" s="23" t="s">
        <v>17</v>
      </c>
      <c r="D79" s="61" t="s">
        <v>194</v>
      </c>
      <c r="E79" s="11" t="s">
        <v>28</v>
      </c>
      <c r="F79" s="10">
        <v>500</v>
      </c>
      <c r="G79" s="10">
        <v>800</v>
      </c>
      <c r="H79" s="10">
        <f t="shared" si="2"/>
        <v>400000</v>
      </c>
      <c r="I79" s="66" t="s">
        <v>255</v>
      </c>
    </row>
    <row r="80" spans="1:9" ht="79.8">
      <c r="A80" s="17">
        <v>66</v>
      </c>
      <c r="B80" s="25" t="s">
        <v>195</v>
      </c>
      <c r="C80" s="23" t="s">
        <v>17</v>
      </c>
      <c r="D80" s="61" t="s">
        <v>194</v>
      </c>
      <c r="E80" s="11" t="s">
        <v>28</v>
      </c>
      <c r="F80" s="10">
        <v>180</v>
      </c>
      <c r="G80" s="10">
        <v>350</v>
      </c>
      <c r="H80" s="10">
        <f t="shared" si="2"/>
        <v>63000</v>
      </c>
      <c r="I80" s="66" t="s">
        <v>254</v>
      </c>
    </row>
    <row r="81" spans="1:9" ht="53.4">
      <c r="A81" s="17">
        <v>67</v>
      </c>
      <c r="B81" s="25" t="s">
        <v>196</v>
      </c>
      <c r="C81" s="23" t="s">
        <v>43</v>
      </c>
      <c r="D81" s="59" t="s">
        <v>95</v>
      </c>
      <c r="E81" s="11" t="s">
        <v>28</v>
      </c>
      <c r="F81" s="10">
        <v>50</v>
      </c>
      <c r="G81" s="10">
        <v>800</v>
      </c>
      <c r="H81" s="10">
        <f t="shared" si="2"/>
        <v>40000</v>
      </c>
      <c r="I81" s="12" t="s">
        <v>256</v>
      </c>
    </row>
    <row r="82" spans="1:9" ht="79.8">
      <c r="A82" s="17">
        <v>68</v>
      </c>
      <c r="B82" s="25" t="s">
        <v>197</v>
      </c>
      <c r="C82" s="23" t="s">
        <v>18</v>
      </c>
      <c r="D82" s="57" t="s">
        <v>198</v>
      </c>
      <c r="E82" s="11" t="s">
        <v>28</v>
      </c>
      <c r="F82" s="10">
        <f>250-25</f>
        <v>225</v>
      </c>
      <c r="G82" s="10">
        <v>350</v>
      </c>
      <c r="H82" s="10">
        <f t="shared" si="2"/>
        <v>78750</v>
      </c>
      <c r="I82" s="12" t="s">
        <v>251</v>
      </c>
    </row>
    <row r="83" spans="1:9" ht="27">
      <c r="A83" s="17">
        <v>69</v>
      </c>
      <c r="B83" s="25" t="s">
        <v>199</v>
      </c>
      <c r="C83" s="23" t="s">
        <v>41</v>
      </c>
      <c r="D83" s="23" t="s">
        <v>200</v>
      </c>
      <c r="E83" s="11" t="s">
        <v>28</v>
      </c>
      <c r="F83" s="10">
        <f>2300-200</f>
        <v>2100</v>
      </c>
      <c r="G83" s="10">
        <v>295</v>
      </c>
      <c r="H83" s="10">
        <f t="shared" si="2"/>
        <v>619500</v>
      </c>
      <c r="I83" s="12" t="s">
        <v>251</v>
      </c>
    </row>
    <row r="84" spans="1:9" ht="53.4">
      <c r="A84" s="17">
        <v>70</v>
      </c>
      <c r="B84" s="25" t="s">
        <v>201</v>
      </c>
      <c r="C84" s="23" t="s">
        <v>43</v>
      </c>
      <c r="D84" s="59" t="s">
        <v>95</v>
      </c>
      <c r="E84" s="11" t="s">
        <v>28</v>
      </c>
      <c r="F84" s="10">
        <v>100</v>
      </c>
      <c r="G84" s="10">
        <v>500</v>
      </c>
      <c r="H84" s="10">
        <f t="shared" si="2"/>
        <v>50000</v>
      </c>
      <c r="I84" s="12" t="s">
        <v>257</v>
      </c>
    </row>
    <row r="85" spans="1:9" ht="27">
      <c r="A85" s="17">
        <v>71</v>
      </c>
      <c r="B85" s="25" t="s">
        <v>202</v>
      </c>
      <c r="C85" s="23" t="s">
        <v>38</v>
      </c>
      <c r="D85" s="23" t="s">
        <v>203</v>
      </c>
      <c r="E85" s="11" t="s">
        <v>34</v>
      </c>
      <c r="F85" s="10">
        <v>1550</v>
      </c>
      <c r="G85" s="10">
        <v>495</v>
      </c>
      <c r="H85" s="10">
        <f t="shared" si="2"/>
        <v>767250</v>
      </c>
      <c r="I85" s="12" t="s">
        <v>251</v>
      </c>
    </row>
    <row r="86" spans="1:9" ht="53.4">
      <c r="A86" s="17">
        <v>72</v>
      </c>
      <c r="B86" s="25" t="s">
        <v>204</v>
      </c>
      <c r="C86" s="23" t="s">
        <v>43</v>
      </c>
      <c r="D86" s="59" t="s">
        <v>95</v>
      </c>
      <c r="E86" s="11" t="s">
        <v>28</v>
      </c>
      <c r="F86" s="10">
        <f>1500-250</f>
        <v>1250</v>
      </c>
      <c r="G86" s="10">
        <v>130</v>
      </c>
      <c r="H86" s="10">
        <f t="shared" si="2"/>
        <v>162500</v>
      </c>
      <c r="I86" s="12" t="s">
        <v>251</v>
      </c>
    </row>
    <row r="87" spans="1:9" ht="31.2">
      <c r="A87" s="17">
        <v>73</v>
      </c>
      <c r="B87" s="25" t="s">
        <v>205</v>
      </c>
      <c r="C87" s="23" t="s">
        <v>79</v>
      </c>
      <c r="D87" s="23" t="s">
        <v>206</v>
      </c>
      <c r="E87" s="11" t="s">
        <v>30</v>
      </c>
      <c r="F87" s="10">
        <v>240</v>
      </c>
      <c r="G87" s="10">
        <v>750</v>
      </c>
      <c r="H87" s="10">
        <f t="shared" si="2"/>
        <v>180000</v>
      </c>
      <c r="I87" s="12" t="s">
        <v>251</v>
      </c>
    </row>
    <row r="88" spans="1:9" ht="31.2">
      <c r="A88" s="17">
        <v>74</v>
      </c>
      <c r="B88" s="25" t="s">
        <v>207</v>
      </c>
      <c r="C88" s="23" t="s">
        <v>19</v>
      </c>
      <c r="D88" s="23" t="s">
        <v>208</v>
      </c>
      <c r="E88" s="11" t="s">
        <v>28</v>
      </c>
      <c r="F88" s="10">
        <v>300</v>
      </c>
      <c r="G88" s="10">
        <v>75</v>
      </c>
      <c r="H88" s="10">
        <f t="shared" si="2"/>
        <v>22500</v>
      </c>
      <c r="I88" s="12" t="s">
        <v>251</v>
      </c>
    </row>
    <row r="89" spans="1:9" ht="31.2">
      <c r="A89" s="17">
        <v>75</v>
      </c>
      <c r="B89" s="25" t="s">
        <v>209</v>
      </c>
      <c r="C89" s="23" t="s">
        <v>20</v>
      </c>
      <c r="D89" s="23" t="s">
        <v>210</v>
      </c>
      <c r="E89" s="11" t="s">
        <v>28</v>
      </c>
      <c r="F89" s="10">
        <v>80</v>
      </c>
      <c r="G89" s="10">
        <v>550</v>
      </c>
      <c r="H89" s="10">
        <f t="shared" si="2"/>
        <v>44000</v>
      </c>
      <c r="I89" s="12" t="s">
        <v>251</v>
      </c>
    </row>
    <row r="90" spans="1:9" ht="172.2">
      <c r="A90" s="17">
        <v>76</v>
      </c>
      <c r="B90" s="25" t="s">
        <v>212</v>
      </c>
      <c r="C90" s="23" t="s">
        <v>21</v>
      </c>
      <c r="D90" s="57" t="s">
        <v>211</v>
      </c>
      <c r="E90" s="11" t="s">
        <v>28</v>
      </c>
      <c r="F90" s="10">
        <f>250-30</f>
        <v>220</v>
      </c>
      <c r="G90" s="10">
        <v>550</v>
      </c>
      <c r="H90" s="10">
        <f t="shared" si="2"/>
        <v>121000</v>
      </c>
      <c r="I90" s="12" t="s">
        <v>251</v>
      </c>
    </row>
    <row r="91" spans="1:9" ht="53.4">
      <c r="A91" s="17">
        <v>77</v>
      </c>
      <c r="B91" s="25" t="s">
        <v>213</v>
      </c>
      <c r="C91" s="23" t="s">
        <v>64</v>
      </c>
      <c r="D91" s="61" t="s">
        <v>214</v>
      </c>
      <c r="E91" s="11" t="s">
        <v>28</v>
      </c>
      <c r="F91" s="10">
        <v>280</v>
      </c>
      <c r="G91" s="10">
        <v>2600</v>
      </c>
      <c r="H91" s="10">
        <f t="shared" si="2"/>
        <v>728000</v>
      </c>
      <c r="I91" s="12" t="s">
        <v>251</v>
      </c>
    </row>
    <row r="92" spans="1:9" ht="27">
      <c r="A92" s="17">
        <v>78</v>
      </c>
      <c r="B92" s="25" t="s">
        <v>215</v>
      </c>
      <c r="C92" s="23" t="s">
        <v>65</v>
      </c>
      <c r="D92" s="23" t="s">
        <v>216</v>
      </c>
      <c r="E92" s="11" t="s">
        <v>28</v>
      </c>
      <c r="F92" s="10">
        <v>900</v>
      </c>
      <c r="G92" s="10">
        <v>1150</v>
      </c>
      <c r="H92" s="10">
        <f t="shared" si="2"/>
        <v>1035000</v>
      </c>
      <c r="I92" s="12" t="s">
        <v>251</v>
      </c>
    </row>
    <row r="93" spans="1:9" ht="31.2">
      <c r="A93" s="17">
        <v>79</v>
      </c>
      <c r="B93" s="25" t="s">
        <v>221</v>
      </c>
      <c r="C93" s="23" t="s">
        <v>71</v>
      </c>
      <c r="D93" s="23" t="s">
        <v>217</v>
      </c>
      <c r="E93" s="11" t="s">
        <v>34</v>
      </c>
      <c r="F93" s="10">
        <v>350</v>
      </c>
      <c r="G93" s="10">
        <v>670</v>
      </c>
      <c r="H93" s="10">
        <f t="shared" si="2"/>
        <v>234500</v>
      </c>
      <c r="I93" s="12" t="s">
        <v>251</v>
      </c>
    </row>
    <row r="94" spans="1:9" ht="66" customHeight="1">
      <c r="A94" s="17">
        <v>80</v>
      </c>
      <c r="B94" s="25" t="s">
        <v>218</v>
      </c>
      <c r="C94" s="23" t="s">
        <v>75</v>
      </c>
      <c r="D94" s="59" t="s">
        <v>95</v>
      </c>
      <c r="E94" s="11" t="s">
        <v>28</v>
      </c>
      <c r="F94" s="10">
        <v>150</v>
      </c>
      <c r="G94" s="10">
        <v>300</v>
      </c>
      <c r="H94" s="10">
        <f t="shared" si="2"/>
        <v>45000</v>
      </c>
      <c r="I94" s="12" t="s">
        <v>258</v>
      </c>
    </row>
    <row r="95" spans="1:9" ht="145.19999999999999">
      <c r="A95" s="17">
        <v>81</v>
      </c>
      <c r="B95" s="25" t="s">
        <v>219</v>
      </c>
      <c r="C95" s="59" t="s">
        <v>22</v>
      </c>
      <c r="D95" s="57" t="s">
        <v>220</v>
      </c>
      <c r="E95" s="11" t="s">
        <v>45</v>
      </c>
      <c r="F95" s="10">
        <f>220-40</f>
        <v>180</v>
      </c>
      <c r="G95" s="10">
        <v>1200</v>
      </c>
      <c r="H95" s="10">
        <f t="shared" si="2"/>
        <v>216000</v>
      </c>
      <c r="I95" s="12" t="s">
        <v>251</v>
      </c>
    </row>
    <row r="96" spans="1:9" ht="79.8">
      <c r="A96" s="17">
        <v>82</v>
      </c>
      <c r="B96" s="25" t="s">
        <v>222</v>
      </c>
      <c r="C96" s="23" t="s">
        <v>23</v>
      </c>
      <c r="D96" s="57" t="s">
        <v>223</v>
      </c>
      <c r="E96" s="11" t="s">
        <v>28</v>
      </c>
      <c r="F96" s="10">
        <f>800-200</f>
        <v>600</v>
      </c>
      <c r="G96" s="10">
        <v>2700</v>
      </c>
      <c r="H96" s="10">
        <f t="shared" si="2"/>
        <v>1620000</v>
      </c>
      <c r="I96" s="12" t="s">
        <v>251</v>
      </c>
    </row>
    <row r="97" spans="1:9" ht="79.8">
      <c r="A97" s="17">
        <v>83</v>
      </c>
      <c r="B97" s="25" t="s">
        <v>225</v>
      </c>
      <c r="C97" s="23" t="s">
        <v>33</v>
      </c>
      <c r="D97" s="57" t="s">
        <v>224</v>
      </c>
      <c r="E97" s="11" t="s">
        <v>28</v>
      </c>
      <c r="F97" s="10">
        <f>400-100</f>
        <v>300</v>
      </c>
      <c r="G97" s="10">
        <v>1850</v>
      </c>
      <c r="H97" s="10">
        <f t="shared" si="2"/>
        <v>555000</v>
      </c>
      <c r="I97" s="12" t="s">
        <v>251</v>
      </c>
    </row>
    <row r="98" spans="1:9" ht="31.2">
      <c r="A98" s="17">
        <v>84</v>
      </c>
      <c r="B98" s="25" t="s">
        <v>226</v>
      </c>
      <c r="C98" s="23" t="s">
        <v>81</v>
      </c>
      <c r="D98" s="59" t="s">
        <v>227</v>
      </c>
      <c r="E98" s="11" t="s">
        <v>34</v>
      </c>
      <c r="F98" s="10">
        <f>240-48</f>
        <v>192</v>
      </c>
      <c r="G98" s="10">
        <v>570</v>
      </c>
      <c r="H98" s="10">
        <f t="shared" si="2"/>
        <v>109440</v>
      </c>
      <c r="I98" s="12" t="s">
        <v>251</v>
      </c>
    </row>
    <row r="99" spans="1:9" ht="145.80000000000001">
      <c r="A99" s="17">
        <v>85</v>
      </c>
      <c r="B99" s="25" t="s">
        <v>229</v>
      </c>
      <c r="C99" s="23" t="s">
        <v>24</v>
      </c>
      <c r="D99" s="57" t="s">
        <v>228</v>
      </c>
      <c r="E99" s="11" t="s">
        <v>29</v>
      </c>
      <c r="F99" s="10">
        <f>6000-1000</f>
        <v>5000</v>
      </c>
      <c r="G99" s="10">
        <v>80</v>
      </c>
      <c r="H99" s="10">
        <f t="shared" si="2"/>
        <v>400000</v>
      </c>
      <c r="I99" s="12" t="s">
        <v>251</v>
      </c>
    </row>
    <row r="100" spans="1:9" ht="185.4">
      <c r="A100" s="17">
        <v>86</v>
      </c>
      <c r="B100" s="25" t="s">
        <v>231</v>
      </c>
      <c r="C100" s="23" t="s">
        <v>25</v>
      </c>
      <c r="D100" s="57" t="s">
        <v>230</v>
      </c>
      <c r="E100" s="11" t="s">
        <v>29</v>
      </c>
      <c r="F100" s="10">
        <f>3600-700</f>
        <v>2900</v>
      </c>
      <c r="G100" s="10">
        <v>100</v>
      </c>
      <c r="H100" s="10">
        <f t="shared" ref="H100:H107" si="3">G100*F100</f>
        <v>290000</v>
      </c>
      <c r="I100" s="12" t="s">
        <v>251</v>
      </c>
    </row>
    <row r="101" spans="1:9" ht="27">
      <c r="A101" s="17">
        <v>87</v>
      </c>
      <c r="B101" s="25" t="s">
        <v>233</v>
      </c>
      <c r="C101" s="23" t="s">
        <v>26</v>
      </c>
      <c r="D101" s="61" t="s">
        <v>232</v>
      </c>
      <c r="E101" s="11" t="s">
        <v>28</v>
      </c>
      <c r="F101" s="10">
        <f>15-1.5</f>
        <v>13.5</v>
      </c>
      <c r="G101" s="10">
        <v>2900</v>
      </c>
      <c r="H101" s="10">
        <f t="shared" si="3"/>
        <v>39150</v>
      </c>
      <c r="I101" s="12" t="s">
        <v>251</v>
      </c>
    </row>
    <row r="102" spans="1:9" ht="53.4">
      <c r="A102" s="17">
        <v>88</v>
      </c>
      <c r="B102" s="25" t="s">
        <v>234</v>
      </c>
      <c r="C102" s="23" t="s">
        <v>80</v>
      </c>
      <c r="D102" s="59" t="s">
        <v>235</v>
      </c>
      <c r="E102" s="11" t="s">
        <v>28</v>
      </c>
      <c r="F102" s="10">
        <v>300</v>
      </c>
      <c r="G102" s="10">
        <v>1800</v>
      </c>
      <c r="H102" s="10">
        <f t="shared" si="3"/>
        <v>540000</v>
      </c>
      <c r="I102" s="12" t="s">
        <v>253</v>
      </c>
    </row>
    <row r="103" spans="1:9" ht="172.2">
      <c r="A103" s="17">
        <v>89</v>
      </c>
      <c r="B103" s="25" t="s">
        <v>236</v>
      </c>
      <c r="C103" s="27" t="s">
        <v>39</v>
      </c>
      <c r="D103" s="57" t="s">
        <v>237</v>
      </c>
      <c r="E103" s="11" t="s">
        <v>28</v>
      </c>
      <c r="F103" s="10">
        <f>100-10</f>
        <v>90</v>
      </c>
      <c r="G103" s="10">
        <v>1800</v>
      </c>
      <c r="H103" s="10">
        <f t="shared" si="3"/>
        <v>162000</v>
      </c>
      <c r="I103" s="12" t="s">
        <v>251</v>
      </c>
    </row>
    <row r="104" spans="1:9" ht="53.4">
      <c r="A104" s="17">
        <v>90</v>
      </c>
      <c r="B104" s="25" t="s">
        <v>239</v>
      </c>
      <c r="C104" s="23" t="s">
        <v>27</v>
      </c>
      <c r="D104" s="61" t="s">
        <v>238</v>
      </c>
      <c r="E104" s="11" t="s">
        <v>28</v>
      </c>
      <c r="F104" s="10">
        <v>80</v>
      </c>
      <c r="G104" s="10">
        <v>1200</v>
      </c>
      <c r="H104" s="10">
        <f t="shared" si="3"/>
        <v>96000</v>
      </c>
      <c r="I104" s="12" t="s">
        <v>251</v>
      </c>
    </row>
    <row r="105" spans="1:9" ht="53.4">
      <c r="A105" s="17">
        <v>91</v>
      </c>
      <c r="B105" s="25" t="s">
        <v>240</v>
      </c>
      <c r="C105" s="23" t="s">
        <v>66</v>
      </c>
      <c r="D105" s="59" t="s">
        <v>241</v>
      </c>
      <c r="E105" s="11" t="s">
        <v>28</v>
      </c>
      <c r="F105" s="10">
        <f>120-15</f>
        <v>105</v>
      </c>
      <c r="G105" s="10">
        <v>2200</v>
      </c>
      <c r="H105" s="10">
        <f t="shared" si="3"/>
        <v>231000</v>
      </c>
      <c r="I105" s="12" t="s">
        <v>251</v>
      </c>
    </row>
    <row r="106" spans="1:9" ht="79.8">
      <c r="A106" s="17">
        <v>92</v>
      </c>
      <c r="B106" s="25" t="s">
        <v>243</v>
      </c>
      <c r="C106" s="23" t="s">
        <v>67</v>
      </c>
      <c r="D106" s="61" t="s">
        <v>242</v>
      </c>
      <c r="E106" s="11" t="s">
        <v>28</v>
      </c>
      <c r="F106" s="10">
        <f>2000-700</f>
        <v>1300</v>
      </c>
      <c r="G106" s="10">
        <v>550</v>
      </c>
      <c r="H106" s="10">
        <f t="shared" si="3"/>
        <v>715000</v>
      </c>
      <c r="I106" s="12" t="s">
        <v>251</v>
      </c>
    </row>
    <row r="107" spans="1:9" ht="62.4">
      <c r="A107" s="17">
        <v>93</v>
      </c>
      <c r="B107" s="26" t="s">
        <v>244</v>
      </c>
      <c r="C107" s="27" t="s">
        <v>40</v>
      </c>
      <c r="D107" s="27" t="s">
        <v>245</v>
      </c>
      <c r="E107" s="11" t="s">
        <v>34</v>
      </c>
      <c r="F107" s="10">
        <f>28440-5760</f>
        <v>22680</v>
      </c>
      <c r="G107" s="10">
        <v>35</v>
      </c>
      <c r="H107" s="10">
        <f t="shared" si="3"/>
        <v>793800</v>
      </c>
      <c r="I107" s="12" t="s">
        <v>251</v>
      </c>
    </row>
    <row r="108" spans="1:9" ht="15.6">
      <c r="A108" s="6"/>
      <c r="B108" s="6"/>
      <c r="C108" s="6"/>
      <c r="D108" s="6"/>
      <c r="E108" s="6"/>
      <c r="F108" s="31"/>
      <c r="G108" s="31" t="s">
        <v>32</v>
      </c>
      <c r="H108" s="18">
        <f>SUM(H15:H107)</f>
        <v>33221700</v>
      </c>
      <c r="I108" s="37"/>
    </row>
    <row r="109" spans="1:9" ht="15.6">
      <c r="A109" s="6"/>
      <c r="B109" s="6"/>
      <c r="C109" s="77" t="s">
        <v>276</v>
      </c>
      <c r="D109" s="77" t="s">
        <v>277</v>
      </c>
      <c r="E109" s="6"/>
      <c r="F109" s="31"/>
      <c r="G109" s="31"/>
      <c r="H109" s="19"/>
      <c r="I109" s="4"/>
    </row>
    <row r="110" spans="1:9" ht="15.6">
      <c r="A110" s="6"/>
      <c r="B110" s="6"/>
      <c r="C110" s="11" t="s">
        <v>275</v>
      </c>
      <c r="D110" s="76">
        <f>'1 молочная'!H23</f>
        <v>9659250</v>
      </c>
      <c r="E110" s="5"/>
      <c r="F110" s="33"/>
      <c r="G110" s="33"/>
      <c r="H110" s="19"/>
      <c r="I110" s="51"/>
    </row>
    <row r="111" spans="1:9" ht="15.6">
      <c r="A111" s="6"/>
      <c r="B111" s="6"/>
      <c r="C111" s="11" t="s">
        <v>269</v>
      </c>
      <c r="D111" s="76">
        <f>'2 мясо'!H18</f>
        <v>5440000</v>
      </c>
      <c r="E111" s="43"/>
      <c r="F111" s="33"/>
      <c r="G111" s="64"/>
      <c r="H111" s="49"/>
      <c r="I111" s="51"/>
    </row>
    <row r="112" spans="1:9" ht="15.6">
      <c r="A112" s="6"/>
      <c r="B112" s="6"/>
      <c r="C112" s="11" t="s">
        <v>270</v>
      </c>
      <c r="D112" s="76">
        <f>'3 Куры,рыба '!H21</f>
        <v>3743240</v>
      </c>
      <c r="E112" s="43"/>
      <c r="F112" s="33"/>
      <c r="G112" s="64"/>
      <c r="H112" s="44"/>
      <c r="I112" s="4"/>
    </row>
    <row r="113" spans="1:9" ht="15.6">
      <c r="A113" s="6"/>
      <c r="B113" s="6"/>
      <c r="C113" s="11" t="s">
        <v>272</v>
      </c>
      <c r="D113" s="76">
        <f>'4 Овощи'!H37</f>
        <v>4305000</v>
      </c>
      <c r="E113" s="43"/>
      <c r="F113" s="33"/>
      <c r="G113" s="64"/>
      <c r="H113" s="38"/>
      <c r="I113" s="4"/>
    </row>
    <row r="114" spans="1:9" ht="15.6">
      <c r="A114" s="6"/>
      <c r="B114" s="6"/>
      <c r="C114" s="11" t="s">
        <v>271</v>
      </c>
      <c r="D114" s="76">
        <f>'5 Фрукты'!H31</f>
        <v>5412000</v>
      </c>
      <c r="E114" s="43"/>
      <c r="F114" s="33"/>
      <c r="G114" s="64"/>
      <c r="H114" s="4"/>
      <c r="I114" s="4"/>
    </row>
    <row r="115" spans="1:9" ht="15.6">
      <c r="A115" s="6"/>
      <c r="B115" s="6"/>
      <c r="C115" s="11" t="s">
        <v>273</v>
      </c>
      <c r="D115" s="76">
        <f>'6 Бакалея'!H54</f>
        <v>3972210</v>
      </c>
      <c r="E115" s="43"/>
      <c r="F115" s="33"/>
      <c r="G115" s="64"/>
      <c r="H115" s="4"/>
      <c r="I115" s="4"/>
    </row>
    <row r="116" spans="1:9" ht="15.6">
      <c r="A116" s="6"/>
      <c r="B116" s="6"/>
      <c r="C116" s="11" t="s">
        <v>274</v>
      </c>
      <c r="D116" s="76">
        <f>'7 Хлеб'!H17</f>
        <v>690000</v>
      </c>
      <c r="E116" s="43"/>
      <c r="F116" s="64"/>
      <c r="G116" s="64"/>
      <c r="H116" s="4"/>
      <c r="I116" s="4"/>
    </row>
    <row r="117" spans="1:9" ht="15.6">
      <c r="A117" s="6"/>
      <c r="B117" s="6"/>
      <c r="C117" s="78" t="s">
        <v>32</v>
      </c>
      <c r="D117" s="45">
        <f>SUM(D110:D116)</f>
        <v>33221700</v>
      </c>
      <c r="E117" s="43"/>
      <c r="F117" s="33"/>
      <c r="G117" s="64"/>
      <c r="H117" s="4"/>
      <c r="I117" s="4"/>
    </row>
    <row r="118" spans="1:9" ht="15.6">
      <c r="A118" s="6"/>
      <c r="B118" s="6"/>
      <c r="C118" s="3"/>
      <c r="D118" s="3"/>
      <c r="E118" s="43"/>
      <c r="F118" s="33"/>
      <c r="G118" s="64"/>
      <c r="H118" s="4"/>
      <c r="I118" s="4"/>
    </row>
    <row r="119" spans="1:9" ht="15.6">
      <c r="A119" s="6"/>
      <c r="B119" s="6"/>
      <c r="C119" s="3"/>
      <c r="D119" s="3"/>
      <c r="E119" s="45"/>
      <c r="F119" s="67"/>
      <c r="G119" s="65"/>
      <c r="H119" s="4"/>
      <c r="I119" s="4"/>
    </row>
    <row r="120" spans="1:9" ht="15.6">
      <c r="A120" s="6"/>
      <c r="B120" s="6"/>
      <c r="C120" s="6"/>
      <c r="D120" s="6"/>
      <c r="E120" s="6"/>
      <c r="F120" s="31"/>
      <c r="G120" s="33"/>
      <c r="H120" s="4"/>
      <c r="I120" s="4"/>
    </row>
    <row r="121" spans="1:9" ht="15.6">
      <c r="A121" s="6"/>
      <c r="B121" s="6"/>
      <c r="C121" s="6"/>
      <c r="D121" s="6"/>
      <c r="E121" s="6"/>
      <c r="F121" s="31"/>
      <c r="G121" s="33"/>
      <c r="H121" s="49"/>
      <c r="I121" s="4"/>
    </row>
    <row r="122" spans="1:9" ht="15.6">
      <c r="A122" s="6"/>
      <c r="B122" s="6"/>
      <c r="C122" s="6"/>
      <c r="D122" s="6"/>
      <c r="E122" s="6"/>
      <c r="F122" s="31"/>
      <c r="G122" s="33"/>
      <c r="H122" s="4"/>
      <c r="I122" s="4"/>
    </row>
    <row r="123" spans="1:9" ht="15.6">
      <c r="A123" s="6"/>
      <c r="B123" s="6"/>
      <c r="C123" s="6"/>
      <c r="D123" s="6"/>
      <c r="E123" s="6"/>
      <c r="F123" s="31"/>
      <c r="G123" s="33"/>
      <c r="H123" s="4"/>
      <c r="I123" s="4"/>
    </row>
    <row r="124" spans="1:9" ht="15.6">
      <c r="A124" s="6"/>
      <c r="B124" s="6"/>
      <c r="C124" s="6"/>
      <c r="D124" s="6"/>
      <c r="E124" s="6"/>
      <c r="F124" s="31"/>
      <c r="G124" s="33"/>
      <c r="H124" s="4"/>
      <c r="I124" s="4"/>
    </row>
    <row r="125" spans="1:9" ht="15.6">
      <c r="A125" s="6"/>
      <c r="B125" s="6"/>
      <c r="C125" s="6"/>
      <c r="D125" s="6"/>
      <c r="E125" s="6"/>
      <c r="F125" s="31"/>
      <c r="G125" s="33"/>
      <c r="H125" s="4"/>
      <c r="I125" s="4"/>
    </row>
    <row r="126" spans="1:9" ht="15.6">
      <c r="A126" s="6"/>
      <c r="B126" s="6"/>
      <c r="C126" s="6"/>
      <c r="D126" s="6"/>
      <c r="E126" s="6"/>
      <c r="F126" s="31"/>
      <c r="G126" s="33"/>
      <c r="H126" s="4"/>
      <c r="I126" s="4"/>
    </row>
    <row r="127" spans="1:9" ht="15.6">
      <c r="A127" s="6"/>
      <c r="B127" s="6"/>
      <c r="C127" s="6"/>
      <c r="D127" s="6"/>
      <c r="E127" s="6"/>
      <c r="F127" s="31"/>
      <c r="G127" s="33"/>
      <c r="H127" s="4"/>
      <c r="I127" s="4"/>
    </row>
    <row r="128" spans="1:9" ht="15.6">
      <c r="A128" s="6"/>
      <c r="B128" s="6"/>
      <c r="C128" s="6"/>
      <c r="D128" s="6"/>
      <c r="E128" s="6"/>
      <c r="F128" s="31"/>
      <c r="G128" s="33"/>
      <c r="H128" s="4"/>
      <c r="I128" s="4"/>
    </row>
    <row r="129" spans="1:9" ht="15.6">
      <c r="A129" s="6"/>
      <c r="B129" s="6"/>
      <c r="C129" s="6"/>
      <c r="D129" s="6"/>
      <c r="E129" s="6"/>
      <c r="F129" s="31"/>
      <c r="G129" s="33"/>
      <c r="H129" s="4"/>
      <c r="I129" s="4"/>
    </row>
    <row r="130" spans="1:9" ht="15.6">
      <c r="A130" s="6"/>
      <c r="B130" s="6"/>
      <c r="C130" s="6"/>
      <c r="D130" s="6"/>
      <c r="E130" s="6"/>
      <c r="F130" s="31"/>
      <c r="G130" s="33"/>
      <c r="H130" s="4"/>
      <c r="I130" s="4"/>
    </row>
    <row r="131" spans="1:9" ht="15.6">
      <c r="A131" s="6"/>
      <c r="B131" s="6"/>
      <c r="C131" s="6"/>
      <c r="D131" s="6"/>
      <c r="E131" s="6"/>
      <c r="F131" s="31"/>
      <c r="G131" s="33"/>
      <c r="H131" s="4"/>
      <c r="I131" s="4"/>
    </row>
    <row r="132" spans="1:9" ht="15.6">
      <c r="A132" s="6"/>
      <c r="B132" s="6"/>
      <c r="C132" s="6"/>
      <c r="D132" s="6"/>
      <c r="E132" s="6"/>
      <c r="F132" s="31"/>
      <c r="G132" s="33"/>
      <c r="H132" s="20"/>
      <c r="I132" s="4"/>
    </row>
    <row r="133" spans="1:9" ht="15.6">
      <c r="A133" s="6"/>
      <c r="B133" s="6"/>
      <c r="C133" s="6"/>
      <c r="D133" s="6"/>
      <c r="E133" s="6"/>
      <c r="F133" s="31"/>
      <c r="G133" s="63"/>
      <c r="H133" s="21"/>
      <c r="I133" s="4"/>
    </row>
    <row r="134" spans="1:9" ht="15.6">
      <c r="A134" s="6"/>
      <c r="B134" s="6"/>
      <c r="C134" s="6"/>
      <c r="D134" s="6"/>
      <c r="E134" s="6"/>
      <c r="F134" s="31"/>
      <c r="G134" s="31"/>
      <c r="I134" s="4"/>
    </row>
    <row r="135" spans="1:9" ht="15.6">
      <c r="A135" s="6"/>
      <c r="B135" s="6"/>
      <c r="C135" s="6"/>
      <c r="D135" s="6"/>
      <c r="E135" s="6"/>
      <c r="F135" s="31"/>
      <c r="G135" s="31"/>
      <c r="I135" s="4"/>
    </row>
    <row r="136" spans="1:9" ht="15.6">
      <c r="A136" s="6"/>
      <c r="B136" s="6"/>
      <c r="C136" s="6"/>
      <c r="D136" s="6"/>
      <c r="E136" s="6"/>
      <c r="F136" s="31"/>
      <c r="G136" s="31"/>
      <c r="I136" s="4"/>
    </row>
    <row r="137" spans="1:9" ht="15.6">
      <c r="A137" s="3"/>
      <c r="B137" s="22"/>
      <c r="C137" s="3"/>
      <c r="D137" s="3"/>
      <c r="E137" s="6"/>
      <c r="F137" s="31"/>
      <c r="G137" s="31"/>
      <c r="I137" s="4"/>
    </row>
    <row r="138" spans="1:9" ht="15.6">
      <c r="A138" s="4"/>
      <c r="B138" s="3"/>
      <c r="C138" s="4"/>
      <c r="D138" s="4"/>
      <c r="I138" s="4"/>
    </row>
    <row r="139" spans="1:9" ht="15.6">
      <c r="A139" s="5"/>
      <c r="B139" s="4"/>
      <c r="C139" s="2"/>
      <c r="D139" s="2"/>
      <c r="I139" s="4"/>
    </row>
    <row r="140" spans="1:9" ht="15.6">
      <c r="A140" s="4"/>
      <c r="B140" s="3"/>
      <c r="C140" s="4"/>
      <c r="D140" s="4"/>
      <c r="I140" s="4"/>
    </row>
    <row r="141" spans="1:9">
      <c r="A141" s="4"/>
      <c r="B141" s="4"/>
      <c r="C141" s="4"/>
      <c r="D141" s="4"/>
      <c r="I141" s="4"/>
    </row>
    <row r="142" spans="1:9">
      <c r="B142" s="4"/>
      <c r="I142" s="4"/>
    </row>
    <row r="143" spans="1:9">
      <c r="I143" s="4"/>
    </row>
    <row r="144" spans="1:9">
      <c r="I144" s="4"/>
    </row>
    <row r="145" spans="9:9">
      <c r="I145" s="4"/>
    </row>
    <row r="146" spans="9:9">
      <c r="I146" s="4"/>
    </row>
    <row r="147" spans="9:9">
      <c r="I147" s="4"/>
    </row>
    <row r="148" spans="9:9">
      <c r="I148" s="4"/>
    </row>
    <row r="149" spans="9:9">
      <c r="I149" s="4"/>
    </row>
    <row r="150" spans="9:9">
      <c r="I150" s="4"/>
    </row>
    <row r="151" spans="9:9">
      <c r="I151" s="4"/>
    </row>
    <row r="152" spans="9:9">
      <c r="I152" s="4"/>
    </row>
    <row r="153" spans="9:9">
      <c r="I153" s="4"/>
    </row>
  </sheetData>
  <mergeCells count="5">
    <mergeCell ref="A10:G10"/>
    <mergeCell ref="A11:G11"/>
    <mergeCell ref="C13:D13"/>
    <mergeCell ref="D2:I2"/>
    <mergeCell ref="D7:I7"/>
  </mergeCells>
  <dataValidations count="1">
    <dataValidation allowBlank="1" showInputMessage="1" showErrorMessage="1" prompt="Введите срок поставки" sqref="I15:I107"/>
  </dataValidations>
  <pageMargins left="0.47" right="0.33" top="0.31496062992125984" bottom="0.31496062992125984"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dimension ref="A1:I68"/>
  <sheetViews>
    <sheetView topLeftCell="A13" workbookViewId="0">
      <selection activeCell="K16" sqref="K16"/>
    </sheetView>
  </sheetViews>
  <sheetFormatPr defaultColWidth="8.88671875" defaultRowHeight="14.4"/>
  <cols>
    <col min="1" max="1" width="6" style="7" customWidth="1"/>
    <col min="2" max="2" width="22.33203125" style="7" customWidth="1"/>
    <col min="3" max="4" width="26.109375" style="7" customWidth="1"/>
    <col min="5" max="5" width="12.6640625" style="7" customWidth="1"/>
    <col min="6" max="6" width="13.44140625" style="34" customWidth="1"/>
    <col min="7" max="7" width="11.88671875" style="34" customWidth="1"/>
    <col min="8" max="8" width="15.88671875" style="7" customWidth="1"/>
    <col min="9" max="9" width="13" style="7" customWidth="1"/>
    <col min="10" max="16384" width="8.88671875" style="7"/>
  </cols>
  <sheetData>
    <row r="1" spans="1:9" ht="15.6">
      <c r="A1" s="6"/>
      <c r="B1" s="6"/>
      <c r="C1" s="6"/>
      <c r="D1" s="6"/>
      <c r="E1" s="6"/>
      <c r="F1" s="31"/>
      <c r="G1" s="31"/>
    </row>
    <row r="2" spans="1:9" ht="15.6">
      <c r="A2" s="6"/>
      <c r="B2" s="6"/>
      <c r="C2" s="74" t="s">
        <v>259</v>
      </c>
      <c r="D2" s="83" t="s">
        <v>260</v>
      </c>
      <c r="E2" s="83"/>
      <c r="F2" s="83"/>
      <c r="G2" s="83"/>
      <c r="H2" s="83"/>
      <c r="I2" s="83"/>
    </row>
    <row r="3" spans="1:9" ht="15.6">
      <c r="A3" s="6"/>
      <c r="B3" s="6"/>
      <c r="D3" s="6" t="s">
        <v>3</v>
      </c>
      <c r="F3" s="31"/>
      <c r="G3" s="31"/>
    </row>
    <row r="4" spans="1:9" ht="15.6">
      <c r="A4" s="6"/>
      <c r="B4" s="6"/>
      <c r="C4" s="13"/>
      <c r="D4" s="55"/>
      <c r="F4" s="31"/>
      <c r="G4" s="31"/>
    </row>
    <row r="5" spans="1:9" ht="15.6">
      <c r="A5" s="6"/>
      <c r="B5" s="6"/>
      <c r="D5" s="13" t="s">
        <v>262</v>
      </c>
      <c r="E5" s="74" t="s">
        <v>263</v>
      </c>
      <c r="F5" s="31"/>
      <c r="G5" s="31"/>
    </row>
    <row r="6" spans="1:9" ht="15.6">
      <c r="A6" s="73" t="s">
        <v>264</v>
      </c>
      <c r="B6" s="73"/>
      <c r="C6" s="73"/>
      <c r="D6" s="73"/>
      <c r="E6" s="73"/>
      <c r="F6" s="73"/>
      <c r="G6" s="73"/>
      <c r="H6" s="73"/>
      <c r="I6" s="73"/>
    </row>
    <row r="7" spans="1:9" ht="15.6">
      <c r="A7" s="6"/>
      <c r="B7" s="6" t="s">
        <v>265</v>
      </c>
      <c r="C7" s="6"/>
      <c r="D7" s="84"/>
      <c r="E7" s="84"/>
      <c r="F7" s="84"/>
      <c r="G7" s="84"/>
      <c r="H7" s="84"/>
      <c r="I7" s="84"/>
    </row>
    <row r="8" spans="1:9" ht="21">
      <c r="A8" s="14" t="s">
        <v>68</v>
      </c>
      <c r="B8" s="42"/>
      <c r="C8" s="6"/>
      <c r="D8" s="6"/>
      <c r="E8" s="6"/>
      <c r="F8" s="31"/>
      <c r="G8" s="31"/>
    </row>
    <row r="9" spans="1:9" ht="15.6">
      <c r="A9" s="14" t="s">
        <v>2</v>
      </c>
      <c r="B9" s="15"/>
      <c r="C9" s="15"/>
      <c r="D9" s="15"/>
      <c r="E9" s="15"/>
      <c r="F9" s="32"/>
      <c r="G9" s="32"/>
    </row>
    <row r="10" spans="1:9" ht="15.6" customHeight="1">
      <c r="A10" s="79" t="s">
        <v>0</v>
      </c>
      <c r="B10" s="79"/>
      <c r="C10" s="79"/>
      <c r="D10" s="79"/>
      <c r="E10" s="79"/>
      <c r="F10" s="79"/>
      <c r="G10" s="79"/>
    </row>
    <row r="11" spans="1:9" ht="15.6" customHeight="1">
      <c r="A11" s="79" t="s">
        <v>1</v>
      </c>
      <c r="B11" s="80"/>
      <c r="C11" s="80"/>
      <c r="D11" s="80"/>
      <c r="E11" s="80"/>
      <c r="F11" s="80"/>
      <c r="G11" s="80"/>
    </row>
    <row r="12" spans="1:9" ht="15.6">
      <c r="A12" s="14" t="s">
        <v>261</v>
      </c>
      <c r="B12" s="6"/>
      <c r="C12" s="6"/>
      <c r="D12" s="6"/>
      <c r="E12" s="6"/>
      <c r="F12" s="31"/>
      <c r="G12" s="31"/>
    </row>
    <row r="13" spans="1:9" ht="17.399999999999999">
      <c r="A13" s="14"/>
      <c r="B13" s="6"/>
      <c r="C13" s="6"/>
      <c r="D13" s="6"/>
      <c r="E13" s="50" t="s">
        <v>266</v>
      </c>
      <c r="F13" s="31"/>
      <c r="G13" s="31"/>
    </row>
    <row r="14" spans="1:9" s="35" customFormat="1" ht="118.8">
      <c r="A14" s="54" t="s">
        <v>84</v>
      </c>
      <c r="B14" s="54" t="s">
        <v>85</v>
      </c>
      <c r="C14" s="81" t="s">
        <v>91</v>
      </c>
      <c r="D14" s="82"/>
      <c r="E14" s="54" t="s">
        <v>86</v>
      </c>
      <c r="F14" s="54" t="s">
        <v>87</v>
      </c>
      <c r="G14" s="54" t="s">
        <v>88</v>
      </c>
      <c r="H14" s="54" t="s">
        <v>89</v>
      </c>
      <c r="I14" s="54" t="s">
        <v>90</v>
      </c>
    </row>
    <row r="15" spans="1:9" ht="15.6">
      <c r="A15" s="17">
        <v>1</v>
      </c>
      <c r="B15" s="17">
        <v>2</v>
      </c>
      <c r="C15" s="36">
        <v>3</v>
      </c>
      <c r="D15" s="36">
        <v>4</v>
      </c>
      <c r="E15" s="17">
        <v>5</v>
      </c>
      <c r="F15" s="17">
        <v>6</v>
      </c>
      <c r="G15" s="17">
        <v>7</v>
      </c>
      <c r="H15" s="17">
        <v>8</v>
      </c>
      <c r="I15" s="17">
        <v>9</v>
      </c>
    </row>
    <row r="16" spans="1:9" ht="27">
      <c r="A16" s="17">
        <v>1</v>
      </c>
      <c r="B16" s="25" t="s">
        <v>125</v>
      </c>
      <c r="C16" s="39" t="s">
        <v>50</v>
      </c>
      <c r="D16" s="39" t="s">
        <v>50</v>
      </c>
      <c r="E16" s="11" t="s">
        <v>34</v>
      </c>
      <c r="F16" s="10">
        <v>450</v>
      </c>
      <c r="G16" s="10">
        <v>320</v>
      </c>
      <c r="H16" s="10">
        <f t="shared" ref="H16:H19" si="0">G16*F16</f>
        <v>144000</v>
      </c>
      <c r="I16" s="12" t="s">
        <v>251</v>
      </c>
    </row>
    <row r="17" spans="1:9" ht="211.8">
      <c r="A17" s="17">
        <v>2</v>
      </c>
      <c r="B17" s="25" t="s">
        <v>148</v>
      </c>
      <c r="C17" s="23" t="s">
        <v>11</v>
      </c>
      <c r="D17" s="57" t="s">
        <v>147</v>
      </c>
      <c r="E17" s="11" t="s">
        <v>29</v>
      </c>
      <c r="F17" s="10">
        <v>1175</v>
      </c>
      <c r="G17" s="10">
        <v>200</v>
      </c>
      <c r="H17" s="10">
        <f t="shared" si="0"/>
        <v>235000</v>
      </c>
      <c r="I17" s="12" t="s">
        <v>251</v>
      </c>
    </row>
    <row r="18" spans="1:9" ht="31.2">
      <c r="A18" s="17">
        <v>3</v>
      </c>
      <c r="B18" s="25" t="s">
        <v>164</v>
      </c>
      <c r="C18" s="23" t="s">
        <v>35</v>
      </c>
      <c r="D18" s="23" t="s">
        <v>165</v>
      </c>
      <c r="E18" s="11" t="s">
        <v>28</v>
      </c>
      <c r="F18" s="10">
        <v>1000</v>
      </c>
      <c r="G18" s="10">
        <v>2700</v>
      </c>
      <c r="H18" s="10">
        <f t="shared" si="0"/>
        <v>2700000</v>
      </c>
      <c r="I18" s="12" t="s">
        <v>251</v>
      </c>
    </row>
    <row r="19" spans="1:9" ht="31.2">
      <c r="A19" s="17">
        <v>4</v>
      </c>
      <c r="B19" s="25" t="s">
        <v>166</v>
      </c>
      <c r="C19" s="23" t="s">
        <v>36</v>
      </c>
      <c r="D19" s="23" t="s">
        <v>167</v>
      </c>
      <c r="E19" s="11" t="s">
        <v>30</v>
      </c>
      <c r="F19" s="10">
        <v>18000</v>
      </c>
      <c r="G19" s="10">
        <v>225</v>
      </c>
      <c r="H19" s="10">
        <f t="shared" si="0"/>
        <v>4050000</v>
      </c>
      <c r="I19" s="12" t="s">
        <v>251</v>
      </c>
    </row>
    <row r="20" spans="1:9" ht="27">
      <c r="A20" s="17">
        <v>5</v>
      </c>
      <c r="B20" s="25" t="s">
        <v>202</v>
      </c>
      <c r="C20" s="23" t="s">
        <v>38</v>
      </c>
      <c r="D20" s="23" t="s">
        <v>203</v>
      </c>
      <c r="E20" s="11" t="s">
        <v>34</v>
      </c>
      <c r="F20" s="10">
        <v>1550</v>
      </c>
      <c r="G20" s="10">
        <v>495</v>
      </c>
      <c r="H20" s="10">
        <f t="shared" ref="H20:H22" si="1">G20*F20</f>
        <v>767250</v>
      </c>
      <c r="I20" s="12" t="s">
        <v>251</v>
      </c>
    </row>
    <row r="21" spans="1:9" ht="53.4">
      <c r="A21" s="17">
        <v>6</v>
      </c>
      <c r="B21" s="25" t="s">
        <v>213</v>
      </c>
      <c r="C21" s="23" t="s">
        <v>64</v>
      </c>
      <c r="D21" s="61" t="s">
        <v>214</v>
      </c>
      <c r="E21" s="11" t="s">
        <v>28</v>
      </c>
      <c r="F21" s="10">
        <v>280</v>
      </c>
      <c r="G21" s="10">
        <v>2600</v>
      </c>
      <c r="H21" s="10">
        <f t="shared" si="1"/>
        <v>728000</v>
      </c>
      <c r="I21" s="12" t="s">
        <v>251</v>
      </c>
    </row>
    <row r="22" spans="1:9" ht="27">
      <c r="A22" s="17">
        <v>7</v>
      </c>
      <c r="B22" s="25" t="s">
        <v>215</v>
      </c>
      <c r="C22" s="23" t="s">
        <v>65</v>
      </c>
      <c r="D22" s="23" t="s">
        <v>216</v>
      </c>
      <c r="E22" s="11" t="s">
        <v>28</v>
      </c>
      <c r="F22" s="10">
        <v>900</v>
      </c>
      <c r="G22" s="10">
        <v>1150</v>
      </c>
      <c r="H22" s="10">
        <f t="shared" si="1"/>
        <v>1035000</v>
      </c>
      <c r="I22" s="12" t="s">
        <v>251</v>
      </c>
    </row>
    <row r="23" spans="1:9" ht="15.6">
      <c r="A23" s="6"/>
      <c r="B23" s="6"/>
      <c r="C23" s="6"/>
      <c r="D23" s="6"/>
      <c r="E23" s="6"/>
      <c r="F23" s="31"/>
      <c r="G23" s="31" t="s">
        <v>32</v>
      </c>
      <c r="H23" s="18">
        <f>SUM(H16:H22)</f>
        <v>9659250</v>
      </c>
      <c r="I23" s="37"/>
    </row>
    <row r="24" spans="1:9" ht="15.6">
      <c r="A24" s="6"/>
      <c r="B24" s="6"/>
      <c r="C24" s="6"/>
      <c r="D24" s="6"/>
      <c r="E24" s="6"/>
      <c r="F24" s="31"/>
      <c r="G24" s="31"/>
      <c r="H24" s="19"/>
      <c r="I24" s="4"/>
    </row>
    <row r="25" spans="1:9" ht="15.6">
      <c r="A25" s="6"/>
      <c r="B25" s="6"/>
      <c r="C25" s="3"/>
      <c r="D25" s="3"/>
      <c r="E25" s="5"/>
      <c r="F25" s="33"/>
      <c r="G25" s="33"/>
      <c r="H25" s="19"/>
      <c r="I25" s="51"/>
    </row>
    <row r="26" spans="1:9" ht="15.6">
      <c r="A26" s="6"/>
      <c r="B26" s="6"/>
      <c r="C26" s="3"/>
      <c r="D26" s="3"/>
      <c r="E26" s="43"/>
      <c r="F26" s="33"/>
      <c r="G26" s="64"/>
      <c r="H26" s="49"/>
      <c r="I26" s="51"/>
    </row>
    <row r="27" spans="1:9" ht="15.6">
      <c r="A27" s="6"/>
      <c r="B27" s="6"/>
      <c r="C27" s="3"/>
      <c r="D27" s="3"/>
      <c r="E27" s="43"/>
      <c r="F27" s="33"/>
      <c r="G27" s="64"/>
      <c r="H27" s="44"/>
      <c r="I27" s="4"/>
    </row>
    <row r="28" spans="1:9" ht="15.6">
      <c r="A28" s="6"/>
      <c r="B28" s="6"/>
      <c r="C28" s="3"/>
      <c r="D28" s="3"/>
      <c r="E28" s="43"/>
      <c r="F28" s="33"/>
      <c r="G28" s="64"/>
      <c r="H28" s="38"/>
      <c r="I28" s="4"/>
    </row>
    <row r="29" spans="1:9" ht="15.6">
      <c r="A29" s="6"/>
      <c r="B29" s="6"/>
      <c r="C29" s="3"/>
      <c r="D29" s="3"/>
      <c r="E29" s="43"/>
      <c r="F29" s="33"/>
      <c r="G29" s="64"/>
      <c r="H29" s="4"/>
      <c r="I29" s="4"/>
    </row>
    <row r="30" spans="1:9" ht="15.6">
      <c r="A30" s="6"/>
      <c r="B30" s="6"/>
      <c r="C30" s="3"/>
      <c r="D30" s="3"/>
      <c r="E30" s="43"/>
      <c r="F30" s="33"/>
      <c r="G30" s="64"/>
      <c r="H30" s="4"/>
      <c r="I30" s="4"/>
    </row>
    <row r="31" spans="1:9" ht="15.6">
      <c r="A31" s="6"/>
      <c r="B31" s="6"/>
      <c r="C31" s="3"/>
      <c r="D31" s="3"/>
      <c r="E31" s="43"/>
      <c r="F31" s="33"/>
      <c r="G31" s="64"/>
      <c r="H31" s="4"/>
      <c r="I31" s="4"/>
    </row>
    <row r="32" spans="1:9" ht="15.6">
      <c r="A32" s="6"/>
      <c r="B32" s="6"/>
      <c r="C32" s="3"/>
      <c r="D32" s="3"/>
      <c r="E32" s="43"/>
      <c r="F32" s="33"/>
      <c r="G32" s="64"/>
      <c r="H32" s="4"/>
      <c r="I32" s="4"/>
    </row>
    <row r="33" spans="1:9" ht="15.6">
      <c r="A33" s="6"/>
      <c r="B33" s="6"/>
      <c r="C33" s="3"/>
      <c r="D33" s="3"/>
      <c r="E33" s="43"/>
      <c r="F33" s="33"/>
      <c r="G33" s="64"/>
      <c r="H33" s="4"/>
      <c r="I33" s="4"/>
    </row>
    <row r="34" spans="1:9" ht="15.6">
      <c r="A34" s="6"/>
      <c r="B34" s="6"/>
      <c r="C34" s="3"/>
      <c r="D34" s="3"/>
      <c r="E34" s="45"/>
      <c r="F34" s="67"/>
      <c r="G34" s="65"/>
      <c r="H34" s="4"/>
      <c r="I34" s="4"/>
    </row>
    <row r="35" spans="1:9" ht="15.6">
      <c r="A35" s="6"/>
      <c r="B35" s="6"/>
      <c r="C35" s="6"/>
      <c r="D35" s="6"/>
      <c r="E35" s="6"/>
      <c r="F35" s="31"/>
      <c r="G35" s="33"/>
      <c r="H35" s="4"/>
      <c r="I35" s="4"/>
    </row>
    <row r="36" spans="1:9" ht="15.6">
      <c r="A36" s="6"/>
      <c r="B36" s="6"/>
      <c r="C36" s="6"/>
      <c r="D36" s="6"/>
      <c r="E36" s="6"/>
      <c r="F36" s="31"/>
      <c r="G36" s="33"/>
      <c r="H36" s="49"/>
      <c r="I36" s="4"/>
    </row>
    <row r="37" spans="1:9" ht="15.6">
      <c r="A37" s="6"/>
      <c r="B37" s="6"/>
      <c r="C37" s="6"/>
      <c r="D37" s="6"/>
      <c r="E37" s="6"/>
      <c r="F37" s="31"/>
      <c r="G37" s="33"/>
      <c r="H37" s="4"/>
      <c r="I37" s="4"/>
    </row>
    <row r="38" spans="1:9" ht="15.6">
      <c r="A38" s="6"/>
      <c r="B38" s="6"/>
      <c r="C38" s="6"/>
      <c r="D38" s="6"/>
      <c r="E38" s="6"/>
      <c r="F38" s="31"/>
      <c r="G38" s="33"/>
      <c r="H38" s="4"/>
      <c r="I38" s="4"/>
    </row>
    <row r="39" spans="1:9" ht="15.6">
      <c r="A39" s="6"/>
      <c r="B39" s="6"/>
      <c r="C39" s="6"/>
      <c r="D39" s="6"/>
      <c r="E39" s="6"/>
      <c r="F39" s="31"/>
      <c r="G39" s="33"/>
      <c r="H39" s="4"/>
      <c r="I39" s="4"/>
    </row>
    <row r="40" spans="1:9" ht="15.6">
      <c r="A40" s="6"/>
      <c r="B40" s="6"/>
      <c r="C40" s="6"/>
      <c r="D40" s="6"/>
      <c r="E40" s="6"/>
      <c r="F40" s="31"/>
      <c r="G40" s="33"/>
      <c r="H40" s="4"/>
      <c r="I40" s="4"/>
    </row>
    <row r="41" spans="1:9" ht="15.6">
      <c r="A41" s="6"/>
      <c r="B41" s="6"/>
      <c r="C41" s="6"/>
      <c r="D41" s="6"/>
      <c r="E41" s="6"/>
      <c r="F41" s="31"/>
      <c r="G41" s="33"/>
      <c r="H41" s="4"/>
      <c r="I41" s="4"/>
    </row>
    <row r="42" spans="1:9" ht="15.6">
      <c r="A42" s="6"/>
      <c r="B42" s="6"/>
      <c r="C42" s="6"/>
      <c r="D42" s="6"/>
      <c r="E42" s="6"/>
      <c r="F42" s="31"/>
      <c r="G42" s="33"/>
      <c r="H42" s="4"/>
      <c r="I42" s="4"/>
    </row>
    <row r="43" spans="1:9" ht="15.6">
      <c r="A43" s="6"/>
      <c r="B43" s="6"/>
      <c r="C43" s="6"/>
      <c r="D43" s="6"/>
      <c r="E43" s="6"/>
      <c r="F43" s="31"/>
      <c r="G43" s="33"/>
      <c r="H43" s="4"/>
      <c r="I43" s="4"/>
    </row>
    <row r="44" spans="1:9" ht="15.6">
      <c r="A44" s="6"/>
      <c r="B44" s="6"/>
      <c r="C44" s="6"/>
      <c r="D44" s="6"/>
      <c r="E44" s="6"/>
      <c r="F44" s="31"/>
      <c r="G44" s="33"/>
      <c r="H44" s="4"/>
      <c r="I44" s="4"/>
    </row>
    <row r="45" spans="1:9" ht="15.6">
      <c r="A45" s="6"/>
      <c r="B45" s="6"/>
      <c r="C45" s="6"/>
      <c r="D45" s="6"/>
      <c r="E45" s="6"/>
      <c r="F45" s="31"/>
      <c r="G45" s="33"/>
      <c r="H45" s="4"/>
      <c r="I45" s="4"/>
    </row>
    <row r="46" spans="1:9" ht="15.6">
      <c r="A46" s="6"/>
      <c r="B46" s="6"/>
      <c r="C46" s="6"/>
      <c r="D46" s="6"/>
      <c r="E46" s="6"/>
      <c r="F46" s="31"/>
      <c r="G46" s="33"/>
      <c r="H46" s="4"/>
      <c r="I46" s="4"/>
    </row>
    <row r="47" spans="1:9" ht="15.6">
      <c r="A47" s="6"/>
      <c r="B47" s="6"/>
      <c r="C47" s="6"/>
      <c r="D47" s="6"/>
      <c r="E47" s="6"/>
      <c r="F47" s="31"/>
      <c r="G47" s="33"/>
      <c r="H47" s="20"/>
      <c r="I47" s="4"/>
    </row>
    <row r="48" spans="1:9" ht="15.6">
      <c r="A48" s="6"/>
      <c r="B48" s="6"/>
      <c r="C48" s="6"/>
      <c r="D48" s="6"/>
      <c r="E48" s="6"/>
      <c r="F48" s="31"/>
      <c r="G48" s="63"/>
      <c r="H48" s="21"/>
      <c r="I48" s="4"/>
    </row>
    <row r="49" spans="1:9" ht="15.6">
      <c r="A49" s="6"/>
      <c r="B49" s="6"/>
      <c r="C49" s="6"/>
      <c r="D49" s="6"/>
      <c r="E49" s="6"/>
      <c r="F49" s="31"/>
      <c r="G49" s="31"/>
      <c r="I49" s="4"/>
    </row>
    <row r="50" spans="1:9" ht="15.6">
      <c r="A50" s="6"/>
      <c r="B50" s="6"/>
      <c r="C50" s="6"/>
      <c r="D50" s="6"/>
      <c r="E50" s="6"/>
      <c r="F50" s="31"/>
      <c r="G50" s="31"/>
      <c r="I50" s="4"/>
    </row>
    <row r="51" spans="1:9" ht="15.6">
      <c r="A51" s="6"/>
      <c r="B51" s="6"/>
      <c r="C51" s="6"/>
      <c r="D51" s="6"/>
      <c r="E51" s="6"/>
      <c r="F51" s="31"/>
      <c r="G51" s="31"/>
      <c r="I51" s="4"/>
    </row>
    <row r="52" spans="1:9" ht="15.6">
      <c r="A52" s="3"/>
      <c r="B52" s="22"/>
      <c r="C52" s="3"/>
      <c r="D52" s="3"/>
      <c r="E52" s="6"/>
      <c r="F52" s="31"/>
      <c r="G52" s="31"/>
      <c r="I52" s="4"/>
    </row>
    <row r="53" spans="1:9" ht="15.6">
      <c r="A53" s="4"/>
      <c r="B53" s="3"/>
      <c r="C53" s="4"/>
      <c r="D53" s="4"/>
      <c r="I53" s="4"/>
    </row>
    <row r="54" spans="1:9" ht="15.6">
      <c r="A54" s="5"/>
      <c r="B54" s="4"/>
      <c r="C54" s="2"/>
      <c r="D54" s="2"/>
      <c r="I54" s="4"/>
    </row>
    <row r="55" spans="1:9" ht="15.6">
      <c r="A55" s="4"/>
      <c r="B55" s="3"/>
      <c r="C55" s="4"/>
      <c r="D55" s="4"/>
      <c r="I55" s="4"/>
    </row>
    <row r="56" spans="1:9">
      <c r="A56" s="4"/>
      <c r="B56" s="4"/>
      <c r="C56" s="4"/>
      <c r="D56" s="4"/>
      <c r="I56" s="4"/>
    </row>
    <row r="57" spans="1:9">
      <c r="B57" s="4"/>
      <c r="I57" s="4"/>
    </row>
    <row r="58" spans="1:9">
      <c r="I58" s="4"/>
    </row>
    <row r="59" spans="1:9">
      <c r="I59" s="4"/>
    </row>
    <row r="60" spans="1:9">
      <c r="I60" s="4"/>
    </row>
    <row r="61" spans="1:9">
      <c r="I61" s="4"/>
    </row>
    <row r="62" spans="1:9">
      <c r="I62" s="4"/>
    </row>
    <row r="63" spans="1:9">
      <c r="I63" s="4"/>
    </row>
    <row r="64" spans="1:9">
      <c r="I64" s="4"/>
    </row>
    <row r="65" spans="9:9">
      <c r="I65" s="4"/>
    </row>
    <row r="66" spans="9:9">
      <c r="I66" s="4"/>
    </row>
    <row r="67" spans="9:9">
      <c r="I67" s="4"/>
    </row>
    <row r="68" spans="9:9">
      <c r="I68" s="4"/>
    </row>
  </sheetData>
  <mergeCells count="5">
    <mergeCell ref="C14:D14"/>
    <mergeCell ref="D7:I7"/>
    <mergeCell ref="D2:I2"/>
    <mergeCell ref="A10:G10"/>
    <mergeCell ref="A11:G11"/>
  </mergeCells>
  <dataValidations count="1">
    <dataValidation allowBlank="1" showInputMessage="1" showErrorMessage="1" prompt="Введите срок поставки" sqref="I16:I22"/>
  </dataValidations>
  <pageMargins left="0.43" right="0.42" top="0.74803149606299213" bottom="0.28999999999999998" header="0.31496062992125984" footer="0.31496062992125984"/>
  <pageSetup paperSize="9" scale="90" orientation="landscape" verticalDpi="0" r:id="rId1"/>
  <legacyDrawing r:id="rId2"/>
</worksheet>
</file>

<file path=xl/worksheets/sheet3.xml><?xml version="1.0" encoding="utf-8"?>
<worksheet xmlns="http://schemas.openxmlformats.org/spreadsheetml/2006/main" xmlns:r="http://schemas.openxmlformats.org/officeDocument/2006/relationships">
  <dimension ref="A1:K25"/>
  <sheetViews>
    <sheetView topLeftCell="A12" workbookViewId="0">
      <selection activeCell="J17" sqref="J17"/>
    </sheetView>
  </sheetViews>
  <sheetFormatPr defaultRowHeight="14.4"/>
  <cols>
    <col min="1" max="1" width="5.109375" customWidth="1"/>
    <col min="2" max="2" width="12.109375" customWidth="1"/>
    <col min="3" max="3" width="30.33203125" customWidth="1"/>
    <col min="4" max="4" width="30.21875" customWidth="1"/>
    <col min="5" max="5" width="11.33203125" customWidth="1"/>
    <col min="6" max="6" width="10.6640625" customWidth="1"/>
    <col min="7" max="7" width="11.6640625" customWidth="1"/>
    <col min="8" max="8" width="13.33203125" customWidth="1"/>
    <col min="9" max="9" width="15.6640625" customWidth="1"/>
    <col min="10" max="10" width="31" customWidth="1"/>
  </cols>
  <sheetData>
    <row r="1" spans="1:11" ht="15.6">
      <c r="A1" s="6"/>
      <c r="B1" s="6"/>
      <c r="C1" s="6"/>
      <c r="D1" s="6"/>
      <c r="E1" s="6"/>
      <c r="F1" s="31"/>
      <c r="G1" s="31"/>
      <c r="H1" s="7"/>
      <c r="I1" s="7"/>
      <c r="J1" s="7"/>
    </row>
    <row r="2" spans="1:11" ht="15.6">
      <c r="A2" s="6"/>
      <c r="B2" s="6"/>
      <c r="C2" s="74" t="s">
        <v>259</v>
      </c>
      <c r="D2" s="83" t="s">
        <v>260</v>
      </c>
      <c r="E2" s="83"/>
      <c r="F2" s="83"/>
      <c r="G2" s="83"/>
      <c r="H2" s="83"/>
      <c r="I2" s="83"/>
      <c r="J2" s="7"/>
    </row>
    <row r="3" spans="1:11" ht="15.6">
      <c r="A3" s="6"/>
      <c r="B3" s="6"/>
      <c r="C3" s="7"/>
      <c r="D3" s="6" t="s">
        <v>3</v>
      </c>
      <c r="E3" s="7"/>
      <c r="F3" s="31"/>
      <c r="G3" s="31"/>
      <c r="H3" s="7"/>
      <c r="I3" s="7"/>
      <c r="J3" s="7"/>
    </row>
    <row r="4" spans="1:11" ht="15.6">
      <c r="A4" s="6"/>
      <c r="B4" s="6"/>
      <c r="C4" s="13"/>
      <c r="D4" s="55"/>
      <c r="E4" s="7"/>
      <c r="F4" s="31"/>
      <c r="G4" s="31"/>
      <c r="H4" s="7"/>
      <c r="I4" s="7"/>
      <c r="J4" s="7"/>
    </row>
    <row r="5" spans="1:11" ht="15.6">
      <c r="A5" s="6"/>
      <c r="B5" s="6"/>
      <c r="C5" s="7"/>
      <c r="D5" s="13" t="s">
        <v>262</v>
      </c>
      <c r="E5" s="74" t="s">
        <v>263</v>
      </c>
      <c r="F5" s="31"/>
      <c r="G5" s="31"/>
      <c r="H5" s="7"/>
      <c r="I5" s="7"/>
      <c r="J5" s="7"/>
    </row>
    <row r="6" spans="1:11" ht="15.6">
      <c r="A6" s="73" t="s">
        <v>264</v>
      </c>
      <c r="B6" s="73"/>
      <c r="C6" s="73"/>
      <c r="D6" s="73"/>
      <c r="E6" s="73"/>
      <c r="F6" s="73"/>
      <c r="G6" s="73"/>
      <c r="H6" s="73"/>
      <c r="I6" s="73"/>
      <c r="J6" s="7"/>
    </row>
    <row r="7" spans="1:11" ht="15.6">
      <c r="A7" s="6"/>
      <c r="B7" s="6" t="s">
        <v>265</v>
      </c>
      <c r="C7" s="6"/>
      <c r="D7" s="84"/>
      <c r="E7" s="84"/>
      <c r="F7" s="84"/>
      <c r="G7" s="84"/>
      <c r="H7" s="84"/>
      <c r="I7" s="84"/>
      <c r="J7" s="7"/>
    </row>
    <row r="8" spans="1:11" ht="21">
      <c r="A8" s="14" t="s">
        <v>68</v>
      </c>
      <c r="B8" s="42"/>
      <c r="C8" s="6"/>
      <c r="D8" s="6"/>
      <c r="E8" s="6"/>
      <c r="F8" s="31"/>
      <c r="G8" s="31"/>
      <c r="H8" s="7"/>
      <c r="I8" s="7"/>
      <c r="J8" s="7"/>
    </row>
    <row r="9" spans="1:11" ht="15.6">
      <c r="A9" s="14" t="s">
        <v>2</v>
      </c>
      <c r="B9" s="15"/>
      <c r="C9" s="15"/>
      <c r="D9" s="15"/>
      <c r="E9" s="15"/>
      <c r="F9" s="32"/>
      <c r="G9" s="32"/>
      <c r="H9" s="7"/>
      <c r="I9" s="7"/>
      <c r="J9" s="7"/>
    </row>
    <row r="10" spans="1:11" ht="15.6" customHeight="1">
      <c r="A10" s="79" t="s">
        <v>0</v>
      </c>
      <c r="B10" s="79"/>
      <c r="C10" s="79"/>
      <c r="D10" s="79"/>
      <c r="E10" s="79"/>
      <c r="F10" s="79"/>
      <c r="G10" s="79"/>
      <c r="H10" s="7"/>
      <c r="I10" s="7"/>
      <c r="J10" s="7"/>
    </row>
    <row r="11" spans="1:11" ht="15.6" customHeight="1">
      <c r="A11" s="79" t="s">
        <v>1</v>
      </c>
      <c r="B11" s="80"/>
      <c r="C11" s="80"/>
      <c r="D11" s="80"/>
      <c r="E11" s="80"/>
      <c r="F11" s="80"/>
      <c r="G11" s="80"/>
      <c r="H11" s="7"/>
      <c r="I11" s="7"/>
      <c r="J11" s="7"/>
    </row>
    <row r="12" spans="1:11" ht="15.6" customHeight="1">
      <c r="A12" s="14" t="s">
        <v>261</v>
      </c>
      <c r="B12" s="6"/>
      <c r="C12" s="6"/>
      <c r="D12" s="6"/>
      <c r="E12" s="6"/>
      <c r="F12" s="31"/>
      <c r="G12" s="31"/>
      <c r="H12" s="7"/>
      <c r="I12" s="7"/>
      <c r="J12" s="7"/>
    </row>
    <row r="13" spans="1:11" ht="15.6">
      <c r="A13" s="14"/>
      <c r="B13" s="6"/>
      <c r="C13" s="6"/>
      <c r="D13" s="6"/>
      <c r="E13" s="6"/>
      <c r="F13" s="6"/>
      <c r="G13" s="6"/>
      <c r="H13" s="7"/>
      <c r="I13" s="7"/>
      <c r="J13" s="7"/>
    </row>
    <row r="14" spans="1:11" ht="17.399999999999999">
      <c r="A14" s="6"/>
      <c r="B14" s="6"/>
      <c r="C14" s="6"/>
      <c r="D14" s="6"/>
      <c r="E14" s="50" t="s">
        <v>72</v>
      </c>
      <c r="F14" s="6"/>
      <c r="G14" s="6"/>
      <c r="H14" s="7"/>
      <c r="I14" s="7"/>
      <c r="J14" s="7"/>
    </row>
    <row r="15" spans="1:11" ht="145.19999999999999">
      <c r="A15" s="54" t="s">
        <v>84</v>
      </c>
      <c r="B15" s="54" t="s">
        <v>85</v>
      </c>
      <c r="C15" s="81" t="s">
        <v>91</v>
      </c>
      <c r="D15" s="82"/>
      <c r="E15" s="54" t="s">
        <v>86</v>
      </c>
      <c r="F15" s="54" t="s">
        <v>87</v>
      </c>
      <c r="G15" s="54" t="s">
        <v>88</v>
      </c>
      <c r="H15" s="54" t="s">
        <v>89</v>
      </c>
      <c r="I15" s="54" t="s">
        <v>90</v>
      </c>
      <c r="J15" s="30"/>
      <c r="K15" s="1"/>
    </row>
    <row r="16" spans="1:11" ht="15.6">
      <c r="A16" s="17">
        <v>1</v>
      </c>
      <c r="B16" s="17">
        <v>2</v>
      </c>
      <c r="C16" s="36">
        <v>3</v>
      </c>
      <c r="D16" s="36">
        <v>4</v>
      </c>
      <c r="E16" s="17">
        <v>5</v>
      </c>
      <c r="F16" s="17">
        <v>6</v>
      </c>
      <c r="G16" s="17">
        <v>7</v>
      </c>
      <c r="H16" s="17">
        <v>8</v>
      </c>
      <c r="I16" s="17">
        <v>9</v>
      </c>
      <c r="J16" s="33"/>
      <c r="K16" s="1"/>
    </row>
    <row r="17" spans="1:11" s="7" customFormat="1" ht="185.4">
      <c r="A17" s="17">
        <v>1</v>
      </c>
      <c r="B17" s="62" t="s">
        <v>177</v>
      </c>
      <c r="C17" s="27" t="s">
        <v>37</v>
      </c>
      <c r="D17" s="59" t="s">
        <v>179</v>
      </c>
      <c r="E17" s="11" t="s">
        <v>28</v>
      </c>
      <c r="F17" s="10">
        <f>4400-1000</f>
        <v>3400</v>
      </c>
      <c r="G17" s="10">
        <v>1600</v>
      </c>
      <c r="H17" s="10">
        <f t="shared" ref="H17" si="0">G17*F17</f>
        <v>5440000</v>
      </c>
      <c r="I17" s="12" t="s">
        <v>251</v>
      </c>
      <c r="J17" s="24"/>
      <c r="K17" s="24"/>
    </row>
    <row r="18" spans="1:11">
      <c r="A18" s="4"/>
      <c r="B18" s="4"/>
      <c r="C18" s="4"/>
      <c r="D18" s="4"/>
      <c r="E18" s="4"/>
      <c r="F18" s="72" t="s">
        <v>32</v>
      </c>
      <c r="G18" s="46"/>
      <c r="H18" s="44">
        <f>H17</f>
        <v>5440000</v>
      </c>
      <c r="I18" s="4"/>
      <c r="J18" s="4"/>
    </row>
    <row r="19" spans="1:11">
      <c r="A19" s="4"/>
      <c r="B19" s="4"/>
      <c r="C19" s="4"/>
      <c r="D19" s="4"/>
      <c r="E19" s="4"/>
      <c r="F19" s="4"/>
      <c r="G19" s="4"/>
      <c r="H19" s="4"/>
      <c r="I19" s="4"/>
    </row>
    <row r="20" spans="1:11">
      <c r="A20" s="4"/>
      <c r="B20" s="70"/>
      <c r="C20" s="4"/>
      <c r="D20" s="4"/>
      <c r="E20" s="4"/>
      <c r="F20" s="4"/>
      <c r="G20" s="4"/>
      <c r="H20" s="4"/>
      <c r="I20" s="4"/>
    </row>
    <row r="21" spans="1:11" ht="15.6">
      <c r="A21" s="68"/>
      <c r="B21" s="68"/>
      <c r="C21" s="68"/>
      <c r="D21" s="68"/>
      <c r="E21" s="68"/>
      <c r="F21" s="68"/>
      <c r="G21" s="68"/>
      <c r="H21" s="68"/>
      <c r="I21" s="68"/>
    </row>
    <row r="22" spans="1:11" ht="15.6">
      <c r="A22" s="33"/>
      <c r="B22" s="33"/>
      <c r="C22" s="33"/>
      <c r="D22" s="33"/>
      <c r="E22" s="33"/>
      <c r="F22" s="33"/>
      <c r="G22" s="33"/>
      <c r="H22" s="33"/>
      <c r="I22" s="33"/>
    </row>
    <row r="23" spans="1:11" ht="15.6">
      <c r="A23" s="3"/>
      <c r="B23" s="53"/>
      <c r="C23" s="71"/>
      <c r="D23" s="3"/>
      <c r="E23" s="69"/>
      <c r="F23" s="69"/>
      <c r="G23" s="69"/>
      <c r="H23" s="51"/>
      <c r="I23" s="24"/>
    </row>
    <row r="24" spans="1:11">
      <c r="A24" s="4"/>
      <c r="B24" s="4"/>
      <c r="C24" s="4"/>
      <c r="D24" s="4"/>
      <c r="E24" s="4"/>
      <c r="F24" s="4"/>
      <c r="G24" s="46"/>
      <c r="H24" s="44"/>
      <c r="I24" s="4"/>
    </row>
    <row r="25" spans="1:11">
      <c r="A25" s="4"/>
      <c r="B25" s="4"/>
      <c r="C25" s="4"/>
      <c r="D25" s="4"/>
      <c r="E25" s="4"/>
      <c r="F25" s="4"/>
      <c r="G25" s="4"/>
      <c r="H25" s="4"/>
      <c r="I25" s="4"/>
    </row>
  </sheetData>
  <mergeCells count="5">
    <mergeCell ref="C15:D15"/>
    <mergeCell ref="D7:I7"/>
    <mergeCell ref="A11:G11"/>
    <mergeCell ref="D2:I2"/>
    <mergeCell ref="A10:G10"/>
  </mergeCells>
  <dataValidations count="1">
    <dataValidation allowBlank="1" showInputMessage="1" showErrorMessage="1" prompt="Введите срок поставки" sqref="H23 I17"/>
  </dataValidations>
  <pageMargins left="0.39" right="0.36" top="0.74803149606299213" bottom="0.42" header="0.31496062992125984" footer="0.31496062992125984"/>
  <pageSetup paperSize="9" scale="90" orientation="landscape" verticalDpi="0" r:id="rId1"/>
</worksheet>
</file>

<file path=xl/worksheets/sheet4.xml><?xml version="1.0" encoding="utf-8"?>
<worksheet xmlns="http://schemas.openxmlformats.org/spreadsheetml/2006/main" xmlns:r="http://schemas.openxmlformats.org/officeDocument/2006/relationships">
  <dimension ref="A1:N27"/>
  <sheetViews>
    <sheetView topLeftCell="A16" workbookViewId="0">
      <selection activeCell="J13" sqref="J13"/>
    </sheetView>
  </sheetViews>
  <sheetFormatPr defaultRowHeight="14.4"/>
  <cols>
    <col min="1" max="1" width="6" customWidth="1"/>
    <col min="2" max="2" width="16.88671875" customWidth="1"/>
    <col min="3" max="3" width="22.6640625" customWidth="1"/>
    <col min="4" max="4" width="22.33203125" customWidth="1"/>
    <col min="5" max="5" width="11.88671875" customWidth="1"/>
    <col min="6" max="6" width="12.6640625" customWidth="1"/>
    <col min="7" max="7" width="13.6640625" customWidth="1"/>
    <col min="8" max="8" width="15.21875" customWidth="1"/>
    <col min="9" max="9" width="13.21875" customWidth="1"/>
    <col min="10" max="10" width="36.44140625" customWidth="1"/>
    <col min="11" max="11" width="13" customWidth="1"/>
    <col min="12" max="12" width="12.88671875" customWidth="1"/>
    <col min="13" max="13" width="7.33203125" customWidth="1"/>
  </cols>
  <sheetData>
    <row r="1" spans="1:14" ht="15.6">
      <c r="A1" s="6"/>
      <c r="B1" s="6"/>
      <c r="C1" s="6"/>
      <c r="D1" s="6"/>
      <c r="E1" s="6"/>
      <c r="F1" s="31"/>
      <c r="G1" s="31"/>
      <c r="H1" s="7"/>
      <c r="I1" s="7"/>
    </row>
    <row r="2" spans="1:14" ht="15.6">
      <c r="A2" s="6"/>
      <c r="B2" s="6"/>
      <c r="C2" s="74" t="s">
        <v>259</v>
      </c>
      <c r="D2" s="83" t="s">
        <v>260</v>
      </c>
      <c r="E2" s="83"/>
      <c r="F2" s="83"/>
      <c r="G2" s="83"/>
      <c r="H2" s="83"/>
      <c r="I2" s="83"/>
    </row>
    <row r="3" spans="1:14" ht="15.6">
      <c r="A3" s="6"/>
      <c r="B3" s="6"/>
      <c r="C3" s="7"/>
      <c r="D3" s="6" t="s">
        <v>3</v>
      </c>
      <c r="E3" s="7"/>
      <c r="F3" s="31"/>
      <c r="G3" s="31"/>
      <c r="H3" s="7"/>
      <c r="I3" s="7"/>
    </row>
    <row r="4" spans="1:14" ht="15.6">
      <c r="A4" s="6"/>
      <c r="B4" s="6"/>
      <c r="C4" s="13"/>
      <c r="D4" s="55"/>
      <c r="E4" s="7"/>
      <c r="F4" s="31"/>
      <c r="G4" s="31"/>
      <c r="H4" s="7"/>
      <c r="I4" s="7"/>
    </row>
    <row r="5" spans="1:14" ht="15.6">
      <c r="A5" s="6"/>
      <c r="B5" s="6"/>
      <c r="C5" s="7"/>
      <c r="D5" s="13" t="s">
        <v>262</v>
      </c>
      <c r="E5" s="74" t="s">
        <v>263</v>
      </c>
      <c r="F5" s="31"/>
      <c r="G5" s="31"/>
      <c r="H5" s="7"/>
      <c r="I5" s="7"/>
    </row>
    <row r="6" spans="1:14" ht="15.6">
      <c r="A6" s="73" t="s">
        <v>264</v>
      </c>
      <c r="B6" s="73"/>
      <c r="C6" s="73"/>
      <c r="D6" s="73"/>
      <c r="E6" s="73"/>
      <c r="F6" s="73"/>
      <c r="G6" s="73"/>
      <c r="H6" s="73"/>
      <c r="I6" s="73"/>
    </row>
    <row r="7" spans="1:14" ht="15.6">
      <c r="A7" s="6"/>
      <c r="B7" s="6" t="s">
        <v>265</v>
      </c>
      <c r="C7" s="6"/>
      <c r="D7" s="84"/>
      <c r="E7" s="84"/>
      <c r="F7" s="84"/>
      <c r="G7" s="84"/>
      <c r="H7" s="84"/>
      <c r="I7" s="84"/>
    </row>
    <row r="8" spans="1:14" ht="21">
      <c r="A8" s="14" t="s">
        <v>68</v>
      </c>
      <c r="B8" s="42"/>
      <c r="C8" s="6"/>
      <c r="D8" s="6"/>
      <c r="E8" s="6"/>
      <c r="F8" s="31"/>
      <c r="G8" s="31"/>
      <c r="H8" s="7"/>
      <c r="I8" s="7"/>
    </row>
    <row r="9" spans="1:14" ht="15.6">
      <c r="A9" s="14" t="s">
        <v>2</v>
      </c>
      <c r="B9" s="15"/>
      <c r="C9" s="15"/>
      <c r="D9" s="15"/>
      <c r="E9" s="15"/>
      <c r="F9" s="32"/>
      <c r="G9" s="32"/>
      <c r="H9" s="7"/>
      <c r="I9" s="7"/>
    </row>
    <row r="10" spans="1:14" ht="15.6">
      <c r="A10" s="79" t="s">
        <v>0</v>
      </c>
      <c r="B10" s="79"/>
      <c r="C10" s="79"/>
      <c r="D10" s="79"/>
      <c r="E10" s="79"/>
      <c r="F10" s="79"/>
      <c r="G10" s="79"/>
      <c r="H10" s="7"/>
      <c r="I10" s="7"/>
    </row>
    <row r="11" spans="1:14" ht="15.6">
      <c r="A11" s="79" t="s">
        <v>1</v>
      </c>
      <c r="B11" s="80"/>
      <c r="C11" s="80"/>
      <c r="D11" s="80"/>
      <c r="E11" s="80"/>
      <c r="F11" s="80"/>
      <c r="G11" s="80"/>
      <c r="H11" s="7"/>
      <c r="I11" s="7"/>
    </row>
    <row r="12" spans="1:14" ht="17.399999999999999">
      <c r="A12" s="14" t="s">
        <v>261</v>
      </c>
      <c r="B12" s="6"/>
      <c r="C12" s="6"/>
      <c r="D12" s="6"/>
      <c r="E12" s="6"/>
      <c r="F12" s="50" t="s">
        <v>278</v>
      </c>
      <c r="G12" s="6"/>
      <c r="H12" s="6"/>
      <c r="I12" s="7"/>
    </row>
    <row r="13" spans="1:14" ht="118.8">
      <c r="A13" s="54" t="s">
        <v>84</v>
      </c>
      <c r="B13" s="54" t="s">
        <v>85</v>
      </c>
      <c r="C13" s="81" t="s">
        <v>91</v>
      </c>
      <c r="D13" s="82"/>
      <c r="E13" s="54" t="s">
        <v>86</v>
      </c>
      <c r="F13" s="54" t="s">
        <v>87</v>
      </c>
      <c r="G13" s="54" t="s">
        <v>88</v>
      </c>
      <c r="H13" s="54" t="s">
        <v>89</v>
      </c>
      <c r="I13" s="54" t="s">
        <v>90</v>
      </c>
    </row>
    <row r="14" spans="1:14" ht="15.6">
      <c r="A14" s="17">
        <v>1</v>
      </c>
      <c r="B14" s="17">
        <v>2</v>
      </c>
      <c r="C14" s="36">
        <v>3</v>
      </c>
      <c r="D14" s="36">
        <v>4</v>
      </c>
      <c r="E14" s="17">
        <v>5</v>
      </c>
      <c r="F14" s="17">
        <v>6</v>
      </c>
      <c r="G14" s="17">
        <v>7</v>
      </c>
      <c r="H14" s="17">
        <v>8</v>
      </c>
      <c r="I14" s="17">
        <v>9</v>
      </c>
    </row>
    <row r="15" spans="1:14" s="7" customFormat="1" ht="119.4">
      <c r="A15" s="17">
        <v>1</v>
      </c>
      <c r="B15" s="25" t="s">
        <v>246</v>
      </c>
      <c r="C15" s="27" t="s">
        <v>76</v>
      </c>
      <c r="D15" s="59" t="s">
        <v>178</v>
      </c>
      <c r="E15" s="11" t="s">
        <v>28</v>
      </c>
      <c r="F15" s="10">
        <v>200</v>
      </c>
      <c r="G15" s="10">
        <v>1600</v>
      </c>
      <c r="H15" s="10">
        <f t="shared" ref="H15:H20" si="0">G15*F15</f>
        <v>320000</v>
      </c>
      <c r="I15" s="12" t="s">
        <v>251</v>
      </c>
      <c r="J15" s="30"/>
      <c r="K15" s="4"/>
      <c r="L15" s="8"/>
      <c r="M15" s="9"/>
      <c r="N15" s="4"/>
    </row>
    <row r="16" spans="1:14" s="7" customFormat="1" ht="119.4">
      <c r="A16" s="17">
        <v>2</v>
      </c>
      <c r="B16" s="25" t="s">
        <v>141</v>
      </c>
      <c r="C16" s="27" t="s">
        <v>76</v>
      </c>
      <c r="D16" s="59" t="s">
        <v>178</v>
      </c>
      <c r="E16" s="11" t="s">
        <v>28</v>
      </c>
      <c r="F16" s="10">
        <v>300</v>
      </c>
      <c r="G16" s="10">
        <v>1150</v>
      </c>
      <c r="H16" s="10">
        <f t="shared" si="0"/>
        <v>345000</v>
      </c>
      <c r="I16" s="12" t="s">
        <v>251</v>
      </c>
      <c r="J16" s="33"/>
      <c r="K16" s="4"/>
      <c r="L16" s="8"/>
      <c r="M16" s="9"/>
      <c r="N16" s="4"/>
    </row>
    <row r="17" spans="1:14" s="7" customFormat="1" ht="78">
      <c r="A17" s="17">
        <v>3</v>
      </c>
      <c r="B17" s="26" t="s">
        <v>244</v>
      </c>
      <c r="C17" s="27" t="s">
        <v>40</v>
      </c>
      <c r="D17" s="27" t="s">
        <v>245</v>
      </c>
      <c r="E17" s="11" t="s">
        <v>34</v>
      </c>
      <c r="F17" s="10">
        <f>28440-5760</f>
        <v>22680</v>
      </c>
      <c r="G17" s="10">
        <v>35</v>
      </c>
      <c r="H17" s="10">
        <f t="shared" si="0"/>
        <v>793800</v>
      </c>
      <c r="I17" s="12" t="s">
        <v>251</v>
      </c>
      <c r="J17" s="24"/>
      <c r="K17" s="4"/>
      <c r="L17" s="8"/>
      <c r="M17" s="9"/>
      <c r="N17" s="4"/>
    </row>
    <row r="18" spans="1:14" s="7" customFormat="1" ht="106.2">
      <c r="A18" s="17">
        <v>4</v>
      </c>
      <c r="B18" s="25" t="s">
        <v>222</v>
      </c>
      <c r="C18" s="23" t="s">
        <v>23</v>
      </c>
      <c r="D18" s="57" t="s">
        <v>223</v>
      </c>
      <c r="E18" s="11" t="s">
        <v>28</v>
      </c>
      <c r="F18" s="10">
        <f>800-200</f>
        <v>600</v>
      </c>
      <c r="G18" s="10">
        <v>2700</v>
      </c>
      <c r="H18" s="10">
        <f t="shared" si="0"/>
        <v>1620000</v>
      </c>
      <c r="I18" s="12" t="s">
        <v>251</v>
      </c>
      <c r="J18" s="24"/>
      <c r="K18" s="4"/>
      <c r="L18" s="8"/>
      <c r="M18" s="9"/>
      <c r="N18" s="4"/>
    </row>
    <row r="19" spans="1:14" s="7" customFormat="1" ht="106.2">
      <c r="A19" s="17">
        <v>5</v>
      </c>
      <c r="B19" s="25" t="s">
        <v>225</v>
      </c>
      <c r="C19" s="23" t="s">
        <v>33</v>
      </c>
      <c r="D19" s="57" t="s">
        <v>224</v>
      </c>
      <c r="E19" s="11" t="s">
        <v>28</v>
      </c>
      <c r="F19" s="10">
        <f>400-100</f>
        <v>300</v>
      </c>
      <c r="G19" s="10">
        <v>1850</v>
      </c>
      <c r="H19" s="10">
        <f t="shared" si="0"/>
        <v>555000</v>
      </c>
      <c r="I19" s="12" t="s">
        <v>251</v>
      </c>
      <c r="J19" s="24"/>
      <c r="K19" s="4"/>
      <c r="L19" s="8"/>
      <c r="M19" s="9"/>
      <c r="N19" s="4"/>
    </row>
    <row r="20" spans="1:14" s="7" customFormat="1" ht="62.4">
      <c r="A20" s="17">
        <v>6</v>
      </c>
      <c r="B20" s="25" t="s">
        <v>226</v>
      </c>
      <c r="C20" s="23" t="s">
        <v>81</v>
      </c>
      <c r="D20" s="59" t="s">
        <v>227</v>
      </c>
      <c r="E20" s="11" t="s">
        <v>34</v>
      </c>
      <c r="F20" s="10">
        <f>240-48</f>
        <v>192</v>
      </c>
      <c r="G20" s="10">
        <v>570</v>
      </c>
      <c r="H20" s="10">
        <f t="shared" si="0"/>
        <v>109440</v>
      </c>
      <c r="I20" s="12" t="s">
        <v>251</v>
      </c>
      <c r="J20" s="4"/>
      <c r="K20" s="4"/>
      <c r="L20" s="8"/>
      <c r="M20" s="9"/>
      <c r="N20" s="4"/>
    </row>
    <row r="21" spans="1:14" s="7" customFormat="1">
      <c r="A21" s="4"/>
      <c r="B21" s="4"/>
      <c r="C21" s="4"/>
      <c r="D21" s="4"/>
      <c r="E21" s="4"/>
      <c r="F21" s="4"/>
      <c r="G21" s="72" t="s">
        <v>32</v>
      </c>
      <c r="H21" s="44">
        <f>SUM(H15:H20)</f>
        <v>3743240</v>
      </c>
      <c r="I21" s="4"/>
      <c r="K21" s="4"/>
      <c r="L21" s="8"/>
      <c r="M21" s="9"/>
      <c r="N21" s="4"/>
    </row>
    <row r="22" spans="1:14" s="7" customFormat="1">
      <c r="A22" s="4"/>
      <c r="B22" s="4"/>
      <c r="C22" s="4"/>
      <c r="D22" s="70"/>
      <c r="E22" s="4"/>
      <c r="F22" s="4"/>
      <c r="G22" s="4"/>
      <c r="H22" s="4"/>
      <c r="I22" s="4"/>
      <c r="K22" s="4"/>
      <c r="L22" s="8"/>
      <c r="M22" s="9"/>
      <c r="N22" s="4"/>
    </row>
    <row r="23" spans="1:14" s="7" customFormat="1" ht="15.6">
      <c r="A23" s="68"/>
      <c r="B23" s="68"/>
      <c r="C23" s="68"/>
      <c r="D23" s="68"/>
      <c r="E23" s="68"/>
      <c r="F23" s="68"/>
      <c r="G23" s="68"/>
      <c r="H23" s="68"/>
      <c r="I23" s="68"/>
      <c r="K23" s="4"/>
      <c r="L23" s="8"/>
      <c r="M23" s="9"/>
      <c r="N23" s="4"/>
    </row>
    <row r="24" spans="1:14" s="7" customFormat="1" ht="15.6">
      <c r="A24" s="33"/>
      <c r="B24" s="33"/>
      <c r="C24" s="33"/>
      <c r="D24" s="33"/>
      <c r="E24" s="33"/>
      <c r="F24" s="33"/>
      <c r="G24" s="33"/>
      <c r="H24" s="33"/>
      <c r="I24" s="33"/>
      <c r="K24" s="4"/>
      <c r="L24" s="8"/>
      <c r="M24" s="9"/>
      <c r="N24" s="4"/>
    </row>
    <row r="25" spans="1:14" s="7" customFormat="1" ht="15.6">
      <c r="A25" s="3"/>
      <c r="B25" s="75"/>
      <c r="C25" s="71"/>
      <c r="D25" s="3"/>
      <c r="E25" s="69"/>
      <c r="F25" s="69"/>
      <c r="G25" s="69"/>
      <c r="H25" s="51"/>
      <c r="I25" s="24"/>
      <c r="K25" s="4"/>
      <c r="L25" s="8"/>
      <c r="M25" s="9"/>
      <c r="N25" s="4"/>
    </row>
    <row r="26" spans="1:14" s="7" customFormat="1">
      <c r="A26" s="4"/>
      <c r="B26" s="4"/>
      <c r="C26" s="4"/>
      <c r="D26" s="4"/>
      <c r="E26" s="4"/>
      <c r="F26" s="4"/>
      <c r="G26" s="46"/>
      <c r="H26" s="44"/>
      <c r="I26" s="4"/>
      <c r="K26" s="4"/>
      <c r="L26" s="8"/>
      <c r="M26" s="9"/>
      <c r="N26" s="4"/>
    </row>
    <row r="27" spans="1:14" s="7" customFormat="1">
      <c r="K27" s="4"/>
      <c r="L27" s="8"/>
      <c r="M27" s="9"/>
      <c r="N27" s="4"/>
    </row>
  </sheetData>
  <mergeCells count="5">
    <mergeCell ref="C13:D13"/>
    <mergeCell ref="D2:I2"/>
    <mergeCell ref="D7:I7"/>
    <mergeCell ref="A10:G10"/>
    <mergeCell ref="A11:G11"/>
  </mergeCells>
  <dataValidations count="2">
    <dataValidation allowBlank="1" showInputMessage="1" showErrorMessage="1" prompt="Введите срок поставки" sqref="I15:I20 H25"/>
    <dataValidation type="whole" allowBlank="1" showInputMessage="1" showErrorMessage="1" error="Значение поля может быть от 0 до 100" prompt="Укажите значение размера авансового платежа, знак % не вводить" sqref="M15:M27">
      <formula1>0</formula1>
      <formula2>100</formula2>
    </dataValidation>
  </dataValidations>
  <pageMargins left="0.70866141732283472" right="0.19" top="0.74803149606299213" bottom="0.74803149606299213" header="0.31496062992125984" footer="0.31496062992125984"/>
  <pageSetup paperSize="9" scale="90" orientation="landscape" verticalDpi="0" r:id="rId1"/>
</worksheet>
</file>

<file path=xl/worksheets/sheet5.xml><?xml version="1.0" encoding="utf-8"?>
<worksheet xmlns="http://schemas.openxmlformats.org/spreadsheetml/2006/main" xmlns:r="http://schemas.openxmlformats.org/officeDocument/2006/relationships">
  <dimension ref="A1:I82"/>
  <sheetViews>
    <sheetView topLeftCell="A31" workbookViewId="0">
      <selection activeCell="G1" sqref="G1:H1048576"/>
    </sheetView>
  </sheetViews>
  <sheetFormatPr defaultColWidth="8.88671875" defaultRowHeight="14.4"/>
  <cols>
    <col min="1" max="1" width="6" style="7" customWidth="1"/>
    <col min="2" max="2" width="22.33203125" style="7" customWidth="1"/>
    <col min="3" max="4" width="26.109375" style="7" customWidth="1"/>
    <col min="5" max="5" width="12.6640625" style="7" customWidth="1"/>
    <col min="6" max="6" width="13.44140625" style="34" customWidth="1"/>
    <col min="7" max="7" width="11.88671875" style="34" customWidth="1"/>
    <col min="8" max="8" width="15.88671875" style="7" customWidth="1"/>
    <col min="9" max="9" width="13" style="7" customWidth="1"/>
    <col min="10" max="16384" width="8.88671875" style="7"/>
  </cols>
  <sheetData>
    <row r="1" spans="1:9" ht="15.6">
      <c r="A1" s="6"/>
      <c r="B1" s="6"/>
      <c r="C1" s="6"/>
      <c r="D1" s="6"/>
      <c r="E1" s="6"/>
      <c r="F1" s="31"/>
      <c r="G1" s="31"/>
    </row>
    <row r="2" spans="1:9" ht="15.6">
      <c r="A2" s="6"/>
      <c r="B2" s="6"/>
      <c r="C2" s="74" t="s">
        <v>259</v>
      </c>
      <c r="D2" s="83" t="s">
        <v>260</v>
      </c>
      <c r="E2" s="83"/>
      <c r="F2" s="83"/>
      <c r="G2" s="83"/>
      <c r="H2" s="83"/>
      <c r="I2" s="83"/>
    </row>
    <row r="3" spans="1:9" ht="15.6">
      <c r="A3" s="6"/>
      <c r="B3" s="6"/>
      <c r="D3" s="6" t="s">
        <v>3</v>
      </c>
      <c r="F3" s="31"/>
      <c r="G3" s="31"/>
    </row>
    <row r="4" spans="1:9" ht="15.6">
      <c r="A4" s="6"/>
      <c r="B4" s="6"/>
      <c r="C4" s="13"/>
      <c r="D4" s="55"/>
      <c r="F4" s="31"/>
      <c r="G4" s="31"/>
    </row>
    <row r="5" spans="1:9" ht="15.6">
      <c r="A5" s="6"/>
      <c r="B5" s="6"/>
      <c r="D5" s="13" t="s">
        <v>262</v>
      </c>
      <c r="E5" s="74" t="s">
        <v>263</v>
      </c>
      <c r="F5" s="31"/>
      <c r="G5" s="31"/>
    </row>
    <row r="6" spans="1:9" s="73" customFormat="1" ht="15.6">
      <c r="A6" s="73" t="s">
        <v>264</v>
      </c>
    </row>
    <row r="7" spans="1:9" ht="15.6">
      <c r="A7" s="6"/>
      <c r="B7" s="6" t="s">
        <v>265</v>
      </c>
      <c r="C7" s="6"/>
      <c r="D7" s="84"/>
      <c r="E7" s="84"/>
      <c r="F7" s="84"/>
      <c r="G7" s="84"/>
      <c r="H7" s="84"/>
      <c r="I7" s="84"/>
    </row>
    <row r="8" spans="1:9" ht="21" customHeight="1">
      <c r="A8" s="14" t="s">
        <v>68</v>
      </c>
      <c r="B8" s="14"/>
      <c r="C8" s="14"/>
      <c r="D8" s="31"/>
      <c r="E8" s="31"/>
      <c r="F8" s="31"/>
      <c r="G8" s="31"/>
      <c r="H8" s="34"/>
      <c r="I8" s="34"/>
    </row>
    <row r="9" spans="1:9" ht="15.6">
      <c r="A9" s="14" t="s">
        <v>2</v>
      </c>
      <c r="B9" s="15"/>
      <c r="C9" s="15"/>
      <c r="D9" s="15"/>
      <c r="E9" s="15"/>
      <c r="F9" s="32"/>
      <c r="G9" s="32"/>
    </row>
    <row r="10" spans="1:9" ht="15.6">
      <c r="A10" s="79" t="s">
        <v>0</v>
      </c>
      <c r="B10" s="79"/>
      <c r="C10" s="79"/>
      <c r="D10" s="79"/>
      <c r="E10" s="79"/>
      <c r="F10" s="79"/>
      <c r="G10" s="79"/>
    </row>
    <row r="11" spans="1:9" ht="15.6">
      <c r="A11" s="79" t="s">
        <v>1</v>
      </c>
      <c r="B11" s="80"/>
      <c r="C11" s="80"/>
      <c r="D11" s="80"/>
      <c r="E11" s="80"/>
      <c r="F11" s="80"/>
      <c r="G11" s="80"/>
    </row>
    <row r="12" spans="1:9" ht="17.399999999999999">
      <c r="A12" s="14" t="s">
        <v>261</v>
      </c>
      <c r="B12" s="6"/>
      <c r="C12" s="6"/>
      <c r="D12" s="6"/>
      <c r="E12" s="50" t="s">
        <v>267</v>
      </c>
      <c r="F12" s="6"/>
      <c r="G12" s="6"/>
    </row>
    <row r="13" spans="1:9" s="35" customFormat="1" ht="118.8">
      <c r="A13" s="54" t="s">
        <v>84</v>
      </c>
      <c r="B13" s="54" t="s">
        <v>85</v>
      </c>
      <c r="C13" s="81" t="s">
        <v>91</v>
      </c>
      <c r="D13" s="82"/>
      <c r="E13" s="54" t="s">
        <v>86</v>
      </c>
      <c r="F13" s="54" t="s">
        <v>87</v>
      </c>
      <c r="G13" s="54" t="s">
        <v>88</v>
      </c>
      <c r="H13" s="54" t="s">
        <v>89</v>
      </c>
      <c r="I13" s="54" t="s">
        <v>90</v>
      </c>
    </row>
    <row r="14" spans="1:9" ht="15.6">
      <c r="A14" s="17">
        <v>1</v>
      </c>
      <c r="B14" s="17">
        <v>2</v>
      </c>
      <c r="C14" s="36">
        <v>3</v>
      </c>
      <c r="D14" s="36">
        <v>4</v>
      </c>
      <c r="E14" s="17">
        <v>5</v>
      </c>
      <c r="F14" s="17">
        <v>6</v>
      </c>
      <c r="G14" s="17">
        <v>7</v>
      </c>
      <c r="H14" s="17">
        <v>8</v>
      </c>
      <c r="I14" s="17">
        <v>9</v>
      </c>
    </row>
    <row r="15" spans="1:9" ht="52.8">
      <c r="A15" s="17">
        <v>1</v>
      </c>
      <c r="B15" s="25" t="s">
        <v>97</v>
      </c>
      <c r="C15" s="39" t="s">
        <v>43</v>
      </c>
      <c r="D15" s="59" t="s">
        <v>95</v>
      </c>
      <c r="E15" s="11" t="s">
        <v>28</v>
      </c>
      <c r="F15" s="10">
        <v>60</v>
      </c>
      <c r="G15" s="10">
        <v>500</v>
      </c>
      <c r="H15" s="10">
        <f t="shared" ref="H15" si="0">G15*F15</f>
        <v>30000</v>
      </c>
      <c r="I15" s="12" t="s">
        <v>247</v>
      </c>
    </row>
    <row r="16" spans="1:9" ht="27">
      <c r="A16" s="17">
        <v>2</v>
      </c>
      <c r="B16" s="25" t="s">
        <v>112</v>
      </c>
      <c r="C16" s="23" t="s">
        <v>42</v>
      </c>
      <c r="D16" s="23" t="s">
        <v>113</v>
      </c>
      <c r="E16" s="11" t="s">
        <v>28</v>
      </c>
      <c r="F16" s="10">
        <f>150-20</f>
        <v>130</v>
      </c>
      <c r="G16" s="10">
        <v>2200</v>
      </c>
      <c r="H16" s="10">
        <f t="shared" ref="H16:H29" si="1">G16*F16</f>
        <v>286000</v>
      </c>
      <c r="I16" s="12" t="s">
        <v>251</v>
      </c>
    </row>
    <row r="17" spans="1:9" ht="52.8">
      <c r="A17" s="17">
        <v>3</v>
      </c>
      <c r="B17" s="25" t="s">
        <v>118</v>
      </c>
      <c r="C17" s="39" t="s">
        <v>54</v>
      </c>
      <c r="D17" s="59" t="s">
        <v>117</v>
      </c>
      <c r="E17" s="11" t="s">
        <v>28</v>
      </c>
      <c r="F17" s="10">
        <f>1700-400</f>
        <v>1300</v>
      </c>
      <c r="G17" s="10">
        <v>130</v>
      </c>
      <c r="H17" s="10">
        <f t="shared" si="1"/>
        <v>169000</v>
      </c>
      <c r="I17" s="12" t="s">
        <v>251</v>
      </c>
    </row>
    <row r="18" spans="1:9" ht="52.8">
      <c r="A18" s="17">
        <v>4</v>
      </c>
      <c r="B18" s="25" t="s">
        <v>73</v>
      </c>
      <c r="C18" s="39" t="s">
        <v>54</v>
      </c>
      <c r="D18" s="59"/>
      <c r="E18" s="11" t="s">
        <v>28</v>
      </c>
      <c r="F18" s="10">
        <v>200</v>
      </c>
      <c r="G18" s="10">
        <v>1200</v>
      </c>
      <c r="H18" s="10">
        <f t="shared" si="1"/>
        <v>240000</v>
      </c>
      <c r="I18" s="12" t="s">
        <v>251</v>
      </c>
    </row>
    <row r="19" spans="1:9" ht="52.8">
      <c r="A19" s="17">
        <v>5</v>
      </c>
      <c r="B19" s="25" t="s">
        <v>119</v>
      </c>
      <c r="C19" s="39" t="s">
        <v>54</v>
      </c>
      <c r="D19" s="59" t="s">
        <v>117</v>
      </c>
      <c r="E19" s="11" t="s">
        <v>28</v>
      </c>
      <c r="F19" s="10">
        <f>200-50</f>
        <v>150</v>
      </c>
      <c r="G19" s="10">
        <v>1200</v>
      </c>
      <c r="H19" s="10">
        <f t="shared" si="1"/>
        <v>180000</v>
      </c>
      <c r="I19" s="12" t="s">
        <v>251</v>
      </c>
    </row>
    <row r="20" spans="1:9" ht="52.8">
      <c r="A20" s="17">
        <v>6</v>
      </c>
      <c r="B20" s="25" t="s">
        <v>120</v>
      </c>
      <c r="C20" s="39" t="s">
        <v>54</v>
      </c>
      <c r="D20" s="59" t="s">
        <v>117</v>
      </c>
      <c r="E20" s="11" t="s">
        <v>28</v>
      </c>
      <c r="F20" s="10">
        <f>200-30</f>
        <v>170</v>
      </c>
      <c r="G20" s="10">
        <v>1000</v>
      </c>
      <c r="H20" s="10">
        <f t="shared" si="1"/>
        <v>170000</v>
      </c>
      <c r="I20" s="12" t="s">
        <v>251</v>
      </c>
    </row>
    <row r="21" spans="1:9" ht="79.8">
      <c r="A21" s="17">
        <v>7</v>
      </c>
      <c r="B21" s="25" t="s">
        <v>121</v>
      </c>
      <c r="C21" s="60" t="s">
        <v>83</v>
      </c>
      <c r="D21" s="39" t="s">
        <v>122</v>
      </c>
      <c r="E21" s="11" t="s">
        <v>28</v>
      </c>
      <c r="F21" s="10">
        <f>300-100</f>
        <v>200</v>
      </c>
      <c r="G21" s="10">
        <v>430</v>
      </c>
      <c r="H21" s="10">
        <f t="shared" si="1"/>
        <v>86000</v>
      </c>
      <c r="I21" s="12" t="s">
        <v>251</v>
      </c>
    </row>
    <row r="22" spans="1:9" ht="92.4">
      <c r="A22" s="17">
        <v>8</v>
      </c>
      <c r="B22" s="25" t="s">
        <v>124</v>
      </c>
      <c r="C22" s="39" t="s">
        <v>55</v>
      </c>
      <c r="D22" s="61" t="s">
        <v>123</v>
      </c>
      <c r="E22" s="11" t="s">
        <v>28</v>
      </c>
      <c r="F22" s="10">
        <f>6000-1000</f>
        <v>5000</v>
      </c>
      <c r="G22" s="10">
        <v>140</v>
      </c>
      <c r="H22" s="10">
        <f t="shared" si="1"/>
        <v>700000</v>
      </c>
      <c r="I22" s="12" t="s">
        <v>251</v>
      </c>
    </row>
    <row r="23" spans="1:9" ht="93">
      <c r="A23" s="17">
        <v>9</v>
      </c>
      <c r="B23" s="25" t="s">
        <v>144</v>
      </c>
      <c r="C23" s="23" t="s">
        <v>60</v>
      </c>
      <c r="D23" s="57" t="s">
        <v>146</v>
      </c>
      <c r="E23" s="11" t="s">
        <v>28</v>
      </c>
      <c r="F23" s="10">
        <v>1300</v>
      </c>
      <c r="G23" s="10">
        <v>130</v>
      </c>
      <c r="H23" s="10">
        <f t="shared" si="1"/>
        <v>169000</v>
      </c>
      <c r="I23" s="12" t="s">
        <v>251</v>
      </c>
    </row>
    <row r="24" spans="1:9" ht="62.4">
      <c r="A24" s="17">
        <v>10</v>
      </c>
      <c r="B24" s="25" t="s">
        <v>156</v>
      </c>
      <c r="C24" s="23" t="s">
        <v>44</v>
      </c>
      <c r="D24" s="57" t="s">
        <v>157</v>
      </c>
      <c r="E24" s="11" t="s">
        <v>28</v>
      </c>
      <c r="F24" s="10">
        <f>150-30</f>
        <v>120</v>
      </c>
      <c r="G24" s="10">
        <v>2200</v>
      </c>
      <c r="H24" s="10">
        <f t="shared" si="1"/>
        <v>264000</v>
      </c>
      <c r="I24" s="12" t="s">
        <v>251</v>
      </c>
    </row>
    <row r="25" spans="1:9" ht="93">
      <c r="A25" s="17">
        <v>11</v>
      </c>
      <c r="B25" s="25" t="s">
        <v>170</v>
      </c>
      <c r="C25" s="23" t="s">
        <v>61</v>
      </c>
      <c r="D25" s="59" t="s">
        <v>171</v>
      </c>
      <c r="E25" s="11" t="s">
        <v>28</v>
      </c>
      <c r="F25" s="10">
        <f>2000-350</f>
        <v>1650</v>
      </c>
      <c r="G25" s="10">
        <v>130</v>
      </c>
      <c r="H25" s="10">
        <f t="shared" si="1"/>
        <v>214500</v>
      </c>
      <c r="I25" s="12" t="s">
        <v>251</v>
      </c>
    </row>
    <row r="26" spans="1:9" ht="79.8">
      <c r="A26" s="17">
        <v>12</v>
      </c>
      <c r="B26" s="25" t="s">
        <v>180</v>
      </c>
      <c r="C26" s="23" t="s">
        <v>63</v>
      </c>
      <c r="D26" s="59" t="s">
        <v>183</v>
      </c>
      <c r="E26" s="11" t="s">
        <v>28</v>
      </c>
      <c r="F26" s="10">
        <v>500</v>
      </c>
      <c r="G26" s="10">
        <v>800</v>
      </c>
      <c r="H26" s="10">
        <f t="shared" si="1"/>
        <v>400000</v>
      </c>
      <c r="I26" s="66" t="s">
        <v>248</v>
      </c>
    </row>
    <row r="27" spans="1:9" ht="79.8">
      <c r="A27" s="17">
        <v>13</v>
      </c>
      <c r="B27" s="25" t="s">
        <v>180</v>
      </c>
      <c r="C27" s="23" t="s">
        <v>63</v>
      </c>
      <c r="D27" s="59" t="s">
        <v>183</v>
      </c>
      <c r="E27" s="11" t="s">
        <v>28</v>
      </c>
      <c r="F27" s="10">
        <v>180</v>
      </c>
      <c r="G27" s="10">
        <v>300</v>
      </c>
      <c r="H27" s="10">
        <f t="shared" si="1"/>
        <v>54000</v>
      </c>
      <c r="I27" s="66" t="s">
        <v>249</v>
      </c>
    </row>
    <row r="28" spans="1:9" ht="79.8">
      <c r="A28" s="17">
        <v>14</v>
      </c>
      <c r="B28" s="25" t="s">
        <v>184</v>
      </c>
      <c r="C28" s="23" t="s">
        <v>250</v>
      </c>
      <c r="D28" s="59" t="s">
        <v>186</v>
      </c>
      <c r="E28" s="11" t="s">
        <v>28</v>
      </c>
      <c r="F28" s="10">
        <f>250-50</f>
        <v>200</v>
      </c>
      <c r="G28" s="10">
        <v>1000</v>
      </c>
      <c r="H28" s="10">
        <f t="shared" si="1"/>
        <v>200000</v>
      </c>
      <c r="I28" s="66" t="s">
        <v>252</v>
      </c>
    </row>
    <row r="29" spans="1:9" ht="66.599999999999994">
      <c r="A29" s="17">
        <v>15</v>
      </c>
      <c r="B29" s="25" t="s">
        <v>184</v>
      </c>
      <c r="C29" s="23" t="s">
        <v>70</v>
      </c>
      <c r="D29" s="59" t="s">
        <v>185</v>
      </c>
      <c r="E29" s="11" t="s">
        <v>28</v>
      </c>
      <c r="F29" s="10">
        <v>350</v>
      </c>
      <c r="G29" s="10">
        <v>300</v>
      </c>
      <c r="H29" s="10">
        <f t="shared" si="1"/>
        <v>105000</v>
      </c>
      <c r="I29" s="66" t="s">
        <v>254</v>
      </c>
    </row>
    <row r="30" spans="1:9" ht="79.8">
      <c r="A30" s="17">
        <v>16</v>
      </c>
      <c r="B30" s="25" t="s">
        <v>195</v>
      </c>
      <c r="C30" s="23" t="s">
        <v>17</v>
      </c>
      <c r="D30" s="61" t="s">
        <v>194</v>
      </c>
      <c r="E30" s="11" t="s">
        <v>28</v>
      </c>
      <c r="F30" s="10">
        <v>500</v>
      </c>
      <c r="G30" s="10">
        <v>800</v>
      </c>
      <c r="H30" s="10">
        <f t="shared" ref="H30:H36" si="2">G30*F30</f>
        <v>400000</v>
      </c>
      <c r="I30" s="66" t="s">
        <v>255</v>
      </c>
    </row>
    <row r="31" spans="1:9" ht="79.8">
      <c r="A31" s="17">
        <v>17</v>
      </c>
      <c r="B31" s="25" t="s">
        <v>195</v>
      </c>
      <c r="C31" s="23" t="s">
        <v>17</v>
      </c>
      <c r="D31" s="61" t="s">
        <v>194</v>
      </c>
      <c r="E31" s="11" t="s">
        <v>28</v>
      </c>
      <c r="F31" s="10">
        <v>180</v>
      </c>
      <c r="G31" s="10">
        <v>350</v>
      </c>
      <c r="H31" s="10">
        <f t="shared" si="2"/>
        <v>63000</v>
      </c>
      <c r="I31" s="66" t="s">
        <v>254</v>
      </c>
    </row>
    <row r="32" spans="1:9" ht="53.4">
      <c r="A32" s="17">
        <v>18</v>
      </c>
      <c r="B32" s="25" t="s">
        <v>196</v>
      </c>
      <c r="C32" s="23" t="s">
        <v>43</v>
      </c>
      <c r="D32" s="59" t="s">
        <v>95</v>
      </c>
      <c r="E32" s="11" t="s">
        <v>28</v>
      </c>
      <c r="F32" s="10">
        <v>50</v>
      </c>
      <c r="G32" s="10">
        <v>800</v>
      </c>
      <c r="H32" s="10">
        <f t="shared" si="2"/>
        <v>40000</v>
      </c>
      <c r="I32" s="12" t="s">
        <v>257</v>
      </c>
    </row>
    <row r="33" spans="1:9" ht="53.4">
      <c r="A33" s="17">
        <v>19</v>
      </c>
      <c r="B33" s="25" t="s">
        <v>204</v>
      </c>
      <c r="C33" s="23" t="s">
        <v>43</v>
      </c>
      <c r="D33" s="59" t="s">
        <v>95</v>
      </c>
      <c r="E33" s="11" t="s">
        <v>28</v>
      </c>
      <c r="F33" s="10">
        <f>1500-250</f>
        <v>1250</v>
      </c>
      <c r="G33" s="10">
        <v>130</v>
      </c>
      <c r="H33" s="10">
        <f t="shared" si="2"/>
        <v>162500</v>
      </c>
      <c r="I33" s="12" t="s">
        <v>251</v>
      </c>
    </row>
    <row r="34" spans="1:9" ht="53.4">
      <c r="A34" s="17">
        <v>20</v>
      </c>
      <c r="B34" s="25" t="s">
        <v>218</v>
      </c>
      <c r="C34" s="23" t="s">
        <v>75</v>
      </c>
      <c r="D34" s="59" t="s">
        <v>95</v>
      </c>
      <c r="E34" s="11" t="s">
        <v>28</v>
      </c>
      <c r="F34" s="10">
        <v>150</v>
      </c>
      <c r="G34" s="10">
        <v>300</v>
      </c>
      <c r="H34" s="10">
        <f t="shared" si="2"/>
        <v>45000</v>
      </c>
      <c r="I34" s="12" t="s">
        <v>258</v>
      </c>
    </row>
    <row r="35" spans="1:9" ht="53.4">
      <c r="A35" s="17">
        <v>21</v>
      </c>
      <c r="B35" s="25" t="s">
        <v>239</v>
      </c>
      <c r="C35" s="23" t="s">
        <v>27</v>
      </c>
      <c r="D35" s="61" t="s">
        <v>238</v>
      </c>
      <c r="E35" s="11" t="s">
        <v>28</v>
      </c>
      <c r="F35" s="10">
        <v>80</v>
      </c>
      <c r="G35" s="10">
        <v>1200</v>
      </c>
      <c r="H35" s="10">
        <f t="shared" si="2"/>
        <v>96000</v>
      </c>
      <c r="I35" s="12" t="s">
        <v>251</v>
      </c>
    </row>
    <row r="36" spans="1:9" ht="53.4">
      <c r="A36" s="17">
        <v>22</v>
      </c>
      <c r="B36" s="25" t="s">
        <v>240</v>
      </c>
      <c r="C36" s="23" t="s">
        <v>66</v>
      </c>
      <c r="D36" s="59" t="s">
        <v>241</v>
      </c>
      <c r="E36" s="11" t="s">
        <v>28</v>
      </c>
      <c r="F36" s="10">
        <f>120-15</f>
        <v>105</v>
      </c>
      <c r="G36" s="10">
        <v>2200</v>
      </c>
      <c r="H36" s="10">
        <f t="shared" si="2"/>
        <v>231000</v>
      </c>
      <c r="I36" s="12" t="s">
        <v>251</v>
      </c>
    </row>
    <row r="37" spans="1:9" ht="15.6">
      <c r="A37" s="6"/>
      <c r="B37" s="6"/>
      <c r="C37" s="6"/>
      <c r="D37" s="6"/>
      <c r="E37" s="6"/>
      <c r="F37" s="31"/>
      <c r="G37" s="31" t="s">
        <v>32</v>
      </c>
      <c r="H37" s="18">
        <f>SUM(H15:H36)</f>
        <v>4305000</v>
      </c>
      <c r="I37" s="37"/>
    </row>
    <row r="38" spans="1:9" ht="15.6">
      <c r="A38" s="6"/>
      <c r="B38" s="6"/>
      <c r="C38" s="6"/>
      <c r="D38" s="6"/>
      <c r="E38" s="6"/>
      <c r="F38" s="31"/>
      <c r="G38" s="31"/>
      <c r="H38" s="19"/>
      <c r="I38" s="4"/>
    </row>
    <row r="39" spans="1:9" ht="15.6">
      <c r="A39" s="6"/>
      <c r="B39" s="6"/>
      <c r="C39" s="3"/>
      <c r="D39" s="3"/>
      <c r="E39" s="5"/>
      <c r="F39" s="33"/>
      <c r="G39" s="33"/>
      <c r="H39" s="19"/>
      <c r="I39" s="51"/>
    </row>
    <row r="40" spans="1:9" ht="15.6">
      <c r="A40" s="6"/>
      <c r="B40" s="6"/>
      <c r="C40" s="3"/>
      <c r="D40" s="3"/>
      <c r="E40" s="43"/>
      <c r="F40" s="33"/>
      <c r="G40" s="64"/>
      <c r="H40" s="49"/>
      <c r="I40" s="51"/>
    </row>
    <row r="41" spans="1:9" ht="15.6">
      <c r="A41" s="6"/>
      <c r="B41" s="6"/>
      <c r="C41" s="3"/>
      <c r="D41" s="3"/>
      <c r="E41" s="43"/>
      <c r="F41" s="33"/>
      <c r="G41" s="64"/>
      <c r="H41" s="44"/>
      <c r="I41" s="4"/>
    </row>
    <row r="42" spans="1:9" ht="15.6">
      <c r="A42" s="6"/>
      <c r="B42" s="6"/>
      <c r="C42" s="3"/>
      <c r="D42" s="3"/>
      <c r="E42" s="43"/>
      <c r="F42" s="33"/>
      <c r="G42" s="64"/>
      <c r="H42" s="38"/>
      <c r="I42" s="4"/>
    </row>
    <row r="43" spans="1:9" ht="15.6">
      <c r="A43" s="6"/>
      <c r="B43" s="6"/>
      <c r="C43" s="3"/>
      <c r="D43" s="3"/>
      <c r="E43" s="43"/>
      <c r="F43" s="33"/>
      <c r="G43" s="64"/>
      <c r="H43" s="4"/>
      <c r="I43" s="4"/>
    </row>
    <row r="44" spans="1:9" ht="15.6">
      <c r="A44" s="6"/>
      <c r="B44" s="6"/>
      <c r="C44" s="3"/>
      <c r="D44" s="3"/>
      <c r="E44" s="43"/>
      <c r="F44" s="33"/>
      <c r="G44" s="64"/>
      <c r="H44" s="4"/>
      <c r="I44" s="4"/>
    </row>
    <row r="45" spans="1:9" ht="15.6">
      <c r="A45" s="6"/>
      <c r="B45" s="6"/>
      <c r="C45" s="3"/>
      <c r="D45" s="3"/>
      <c r="E45" s="43"/>
      <c r="F45" s="33"/>
      <c r="G45" s="64"/>
      <c r="H45" s="4"/>
      <c r="I45" s="4"/>
    </row>
    <row r="46" spans="1:9" ht="15.6">
      <c r="A46" s="6"/>
      <c r="B46" s="6"/>
      <c r="C46" s="3"/>
      <c r="D46" s="3"/>
      <c r="E46" s="43"/>
      <c r="F46" s="33"/>
      <c r="G46" s="64"/>
      <c r="H46" s="4"/>
      <c r="I46" s="4"/>
    </row>
    <row r="47" spans="1:9" ht="15.6">
      <c r="A47" s="6"/>
      <c r="B47" s="6"/>
      <c r="C47" s="3"/>
      <c r="D47" s="3"/>
      <c r="E47" s="43"/>
      <c r="F47" s="33"/>
      <c r="G47" s="64"/>
      <c r="H47" s="4"/>
      <c r="I47" s="4"/>
    </row>
    <row r="48" spans="1:9" ht="15.6">
      <c r="A48" s="6"/>
      <c r="B48" s="6"/>
      <c r="C48" s="3"/>
      <c r="D48" s="3"/>
      <c r="E48" s="45"/>
      <c r="F48" s="67"/>
      <c r="G48" s="65"/>
      <c r="H48" s="4"/>
      <c r="I48" s="4"/>
    </row>
    <row r="49" spans="1:9" ht="15.6">
      <c r="A49" s="6"/>
      <c r="B49" s="6"/>
      <c r="C49" s="6"/>
      <c r="D49" s="6"/>
      <c r="E49" s="6"/>
      <c r="F49" s="31"/>
      <c r="G49" s="33"/>
      <c r="H49" s="4"/>
      <c r="I49" s="4"/>
    </row>
    <row r="50" spans="1:9" ht="15.6">
      <c r="A50" s="6"/>
      <c r="B50" s="6"/>
      <c r="C50" s="6"/>
      <c r="D50" s="6"/>
      <c r="E50" s="6"/>
      <c r="F50" s="31"/>
      <c r="G50" s="33"/>
      <c r="H50" s="49"/>
      <c r="I50" s="4"/>
    </row>
    <row r="51" spans="1:9" ht="15.6">
      <c r="A51" s="6"/>
      <c r="B51" s="6"/>
      <c r="C51" s="6"/>
      <c r="D51" s="6"/>
      <c r="E51" s="6"/>
      <c r="F51" s="31"/>
      <c r="G51" s="33"/>
      <c r="H51" s="4"/>
      <c r="I51" s="4"/>
    </row>
    <row r="52" spans="1:9" ht="15.6">
      <c r="A52" s="6"/>
      <c r="B52" s="6"/>
      <c r="C52" s="6"/>
      <c r="D52" s="6"/>
      <c r="E52" s="6"/>
      <c r="F52" s="31"/>
      <c r="G52" s="33"/>
      <c r="H52" s="4"/>
      <c r="I52" s="4"/>
    </row>
    <row r="53" spans="1:9" ht="15.6">
      <c r="A53" s="6"/>
      <c r="B53" s="6"/>
      <c r="C53" s="6"/>
      <c r="D53" s="6"/>
      <c r="E53" s="6"/>
      <c r="F53" s="31"/>
      <c r="G53" s="33"/>
      <c r="H53" s="4"/>
      <c r="I53" s="4"/>
    </row>
    <row r="54" spans="1:9" ht="15.6">
      <c r="A54" s="6"/>
      <c r="B54" s="6"/>
      <c r="C54" s="6"/>
      <c r="D54" s="6"/>
      <c r="E54" s="6"/>
      <c r="F54" s="31"/>
      <c r="G54" s="33"/>
      <c r="H54" s="4"/>
      <c r="I54" s="4"/>
    </row>
    <row r="55" spans="1:9" ht="15.6">
      <c r="A55" s="6"/>
      <c r="B55" s="6"/>
      <c r="C55" s="6"/>
      <c r="D55" s="6"/>
      <c r="E55" s="6"/>
      <c r="F55" s="31"/>
      <c r="G55" s="33"/>
      <c r="H55" s="4"/>
      <c r="I55" s="4"/>
    </row>
    <row r="56" spans="1:9" ht="15.6">
      <c r="A56" s="6"/>
      <c r="B56" s="6"/>
      <c r="C56" s="6"/>
      <c r="D56" s="6"/>
      <c r="E56" s="6"/>
      <c r="F56" s="31"/>
      <c r="G56" s="33"/>
      <c r="H56" s="4"/>
      <c r="I56" s="4"/>
    </row>
    <row r="57" spans="1:9" ht="15.6">
      <c r="A57" s="6"/>
      <c r="B57" s="6"/>
      <c r="C57" s="6"/>
      <c r="D57" s="6"/>
      <c r="E57" s="6"/>
      <c r="F57" s="31"/>
      <c r="G57" s="33"/>
      <c r="H57" s="4"/>
      <c r="I57" s="4"/>
    </row>
    <row r="58" spans="1:9" ht="15.6">
      <c r="A58" s="6"/>
      <c r="B58" s="6"/>
      <c r="C58" s="6"/>
      <c r="D58" s="6"/>
      <c r="E58" s="6"/>
      <c r="F58" s="31"/>
      <c r="G58" s="33"/>
      <c r="H58" s="4"/>
      <c r="I58" s="4"/>
    </row>
    <row r="59" spans="1:9" ht="15.6">
      <c r="A59" s="6"/>
      <c r="B59" s="6"/>
      <c r="C59" s="6"/>
      <c r="D59" s="6"/>
      <c r="E59" s="6"/>
      <c r="F59" s="31"/>
      <c r="G59" s="33"/>
      <c r="H59" s="4"/>
      <c r="I59" s="4"/>
    </row>
    <row r="60" spans="1:9" ht="15.6">
      <c r="A60" s="6"/>
      <c r="B60" s="6"/>
      <c r="C60" s="6"/>
      <c r="D60" s="6"/>
      <c r="E60" s="6"/>
      <c r="F60" s="31"/>
      <c r="G60" s="33"/>
      <c r="H60" s="4"/>
      <c r="I60" s="4"/>
    </row>
    <row r="61" spans="1:9" ht="15.6">
      <c r="A61" s="6"/>
      <c r="B61" s="6"/>
      <c r="C61" s="6"/>
      <c r="D61" s="6"/>
      <c r="E61" s="6"/>
      <c r="F61" s="31"/>
      <c r="G61" s="33"/>
      <c r="H61" s="20"/>
      <c r="I61" s="4"/>
    </row>
    <row r="62" spans="1:9" ht="15.6">
      <c r="A62" s="6"/>
      <c r="B62" s="6"/>
      <c r="C62" s="6"/>
      <c r="D62" s="6"/>
      <c r="E62" s="6"/>
      <c r="F62" s="31"/>
      <c r="G62" s="63"/>
      <c r="H62" s="21"/>
      <c r="I62" s="4"/>
    </row>
    <row r="63" spans="1:9" ht="15.6">
      <c r="A63" s="6"/>
      <c r="B63" s="6"/>
      <c r="C63" s="6"/>
      <c r="D63" s="6"/>
      <c r="E63" s="6"/>
      <c r="F63" s="31"/>
      <c r="G63" s="31"/>
      <c r="I63" s="4"/>
    </row>
    <row r="64" spans="1:9" ht="15.6">
      <c r="A64" s="6"/>
      <c r="B64" s="6"/>
      <c r="C64" s="6"/>
      <c r="D64" s="6"/>
      <c r="E64" s="6"/>
      <c r="F64" s="31"/>
      <c r="G64" s="31"/>
      <c r="I64" s="4"/>
    </row>
    <row r="65" spans="1:9" ht="15.6">
      <c r="A65" s="6"/>
      <c r="B65" s="6"/>
      <c r="C65" s="6"/>
      <c r="D65" s="6"/>
      <c r="E65" s="6"/>
      <c r="F65" s="31"/>
      <c r="G65" s="31"/>
      <c r="I65" s="4"/>
    </row>
    <row r="66" spans="1:9" ht="15.6">
      <c r="A66" s="3"/>
      <c r="B66" s="22"/>
      <c r="C66" s="3"/>
      <c r="D66" s="3"/>
      <c r="E66" s="6"/>
      <c r="F66" s="31"/>
      <c r="G66" s="31"/>
      <c r="I66" s="4"/>
    </row>
    <row r="67" spans="1:9" ht="15.6">
      <c r="A67" s="4"/>
      <c r="B67" s="3"/>
      <c r="C67" s="4"/>
      <c r="D67" s="4"/>
      <c r="I67" s="4"/>
    </row>
    <row r="68" spans="1:9" ht="15.6">
      <c r="A68" s="5"/>
      <c r="B68" s="4"/>
      <c r="C68" s="2"/>
      <c r="D68" s="2"/>
      <c r="I68" s="4"/>
    </row>
    <row r="69" spans="1:9" ht="15.6">
      <c r="A69" s="4"/>
      <c r="B69" s="3"/>
      <c r="C69" s="4"/>
      <c r="D69" s="4"/>
      <c r="I69" s="4"/>
    </row>
    <row r="70" spans="1:9">
      <c r="A70" s="4"/>
      <c r="B70" s="4"/>
      <c r="C70" s="4"/>
      <c r="D70" s="4"/>
      <c r="I70" s="4"/>
    </row>
    <row r="71" spans="1:9">
      <c r="B71" s="4"/>
      <c r="I71" s="4"/>
    </row>
    <row r="72" spans="1:9">
      <c r="I72" s="4"/>
    </row>
    <row r="73" spans="1:9">
      <c r="I73" s="4"/>
    </row>
    <row r="74" spans="1:9">
      <c r="I74" s="4"/>
    </row>
    <row r="75" spans="1:9">
      <c r="I75" s="4"/>
    </row>
    <row r="76" spans="1:9">
      <c r="I76" s="4"/>
    </row>
    <row r="77" spans="1:9">
      <c r="I77" s="4"/>
    </row>
    <row r="78" spans="1:9">
      <c r="I78" s="4"/>
    </row>
    <row r="79" spans="1:9">
      <c r="I79" s="4"/>
    </row>
    <row r="80" spans="1:9">
      <c r="I80" s="4"/>
    </row>
    <row r="81" spans="9:9">
      <c r="I81" s="4"/>
    </row>
    <row r="82" spans="9:9">
      <c r="I82" s="4"/>
    </row>
  </sheetData>
  <mergeCells count="5">
    <mergeCell ref="C13:D13"/>
    <mergeCell ref="D2:I2"/>
    <mergeCell ref="D7:I7"/>
    <mergeCell ref="A10:G10"/>
    <mergeCell ref="A11:G11"/>
  </mergeCells>
  <dataValidations count="1">
    <dataValidation allowBlank="1" showInputMessage="1" showErrorMessage="1" prompt="Введите срок поставки" sqref="I15:I36"/>
  </dataValidations>
  <pageMargins left="0.70866141732283472" right="0.71" top="0.74803149606299213" bottom="0.32" header="0.31496062992125984" footer="0.31496062992125984"/>
  <pageSetup paperSize="9" scale="90" orientation="landscape" verticalDpi="0" r:id="rId1"/>
</worksheet>
</file>

<file path=xl/worksheets/sheet6.xml><?xml version="1.0" encoding="utf-8"?>
<worksheet xmlns="http://schemas.openxmlformats.org/spreadsheetml/2006/main" xmlns:r="http://schemas.openxmlformats.org/officeDocument/2006/relationships">
  <dimension ref="A1:I76"/>
  <sheetViews>
    <sheetView topLeftCell="A28" workbookViewId="0">
      <selection activeCell="A31" sqref="A31"/>
    </sheetView>
  </sheetViews>
  <sheetFormatPr defaultColWidth="8.88671875" defaultRowHeight="14.4"/>
  <cols>
    <col min="1" max="1" width="6" style="7" customWidth="1"/>
    <col min="2" max="2" width="22.33203125" style="7" customWidth="1"/>
    <col min="3" max="4" width="26.109375" style="7" customWidth="1"/>
    <col min="5" max="5" width="12.6640625" style="7" customWidth="1"/>
    <col min="6" max="6" width="13.44140625" style="34" customWidth="1"/>
    <col min="7" max="7" width="11.88671875" style="34" customWidth="1"/>
    <col min="8" max="8" width="15.88671875" style="7" customWidth="1"/>
    <col min="9" max="9" width="13" style="7" customWidth="1"/>
    <col min="10" max="16384" width="8.88671875" style="7"/>
  </cols>
  <sheetData>
    <row r="1" spans="1:9" ht="15.6">
      <c r="A1" s="6"/>
      <c r="B1" s="6"/>
      <c r="C1" s="6"/>
      <c r="D1" s="6"/>
      <c r="E1" s="6"/>
      <c r="F1" s="31"/>
      <c r="G1" s="31"/>
    </row>
    <row r="2" spans="1:9" ht="15.6">
      <c r="A2" s="6"/>
      <c r="B2" s="6"/>
      <c r="C2" s="74" t="s">
        <v>259</v>
      </c>
      <c r="D2" s="83" t="s">
        <v>260</v>
      </c>
      <c r="E2" s="83"/>
      <c r="F2" s="83"/>
      <c r="G2" s="83"/>
      <c r="H2" s="83"/>
      <c r="I2" s="83"/>
    </row>
    <row r="3" spans="1:9" ht="15.6">
      <c r="A3" s="6"/>
      <c r="B3" s="6"/>
      <c r="D3" s="6" t="s">
        <v>3</v>
      </c>
      <c r="F3" s="31"/>
      <c r="G3" s="31"/>
    </row>
    <row r="4" spans="1:9" ht="15.6">
      <c r="A4" s="6"/>
      <c r="B4" s="6"/>
      <c r="C4" s="13"/>
      <c r="D4" s="55"/>
      <c r="F4" s="31"/>
      <c r="G4" s="31"/>
    </row>
    <row r="5" spans="1:9" ht="15.6">
      <c r="A5" s="6"/>
      <c r="B5" s="6"/>
      <c r="D5" s="13" t="s">
        <v>262</v>
      </c>
      <c r="E5" s="74" t="s">
        <v>263</v>
      </c>
      <c r="F5" s="31"/>
      <c r="G5" s="31"/>
    </row>
    <row r="6" spans="1:9" s="73" customFormat="1" ht="15.6">
      <c r="A6" s="73" t="s">
        <v>264</v>
      </c>
    </row>
    <row r="7" spans="1:9" ht="15.6">
      <c r="A7" s="6"/>
      <c r="B7" s="6" t="s">
        <v>265</v>
      </c>
      <c r="C7" s="6"/>
      <c r="D7" s="84"/>
      <c r="E7" s="84"/>
      <c r="F7" s="84"/>
      <c r="G7" s="84"/>
      <c r="H7" s="84"/>
      <c r="I7" s="84"/>
    </row>
    <row r="8" spans="1:9" ht="21" customHeight="1">
      <c r="A8" s="14" t="s">
        <v>68</v>
      </c>
      <c r="B8" s="14"/>
      <c r="C8" s="14"/>
      <c r="D8" s="31"/>
      <c r="E8" s="31"/>
      <c r="F8" s="31"/>
      <c r="G8" s="31"/>
      <c r="H8" s="34"/>
      <c r="I8" s="34"/>
    </row>
    <row r="9" spans="1:9" ht="15.6">
      <c r="A9" s="14" t="s">
        <v>2</v>
      </c>
      <c r="B9" s="15"/>
      <c r="C9" s="15"/>
      <c r="D9" s="15"/>
      <c r="E9" s="15"/>
      <c r="F9" s="32"/>
      <c r="G9" s="32"/>
    </row>
    <row r="10" spans="1:9" ht="15.6">
      <c r="A10" s="79" t="s">
        <v>0</v>
      </c>
      <c r="B10" s="79"/>
      <c r="C10" s="79"/>
      <c r="D10" s="79"/>
      <c r="E10" s="79"/>
      <c r="F10" s="79"/>
      <c r="G10" s="79"/>
    </row>
    <row r="11" spans="1:9" ht="15.6">
      <c r="A11" s="79" t="s">
        <v>1</v>
      </c>
      <c r="B11" s="80"/>
      <c r="C11" s="80"/>
      <c r="D11" s="80"/>
      <c r="E11" s="80"/>
      <c r="F11" s="80"/>
      <c r="G11" s="80"/>
    </row>
    <row r="12" spans="1:9" ht="17.399999999999999">
      <c r="A12" s="14" t="s">
        <v>261</v>
      </c>
      <c r="B12" s="6"/>
      <c r="C12" s="6"/>
      <c r="D12" s="6"/>
      <c r="E12" s="50" t="s">
        <v>268</v>
      </c>
      <c r="F12" s="31"/>
      <c r="G12" s="31"/>
    </row>
    <row r="13" spans="1:9" s="35" customFormat="1" ht="118.8">
      <c r="A13" s="54" t="s">
        <v>84</v>
      </c>
      <c r="B13" s="54" t="s">
        <v>85</v>
      </c>
      <c r="C13" s="81" t="s">
        <v>91</v>
      </c>
      <c r="D13" s="85"/>
      <c r="E13" s="54" t="s">
        <v>86</v>
      </c>
      <c r="F13" s="54" t="s">
        <v>87</v>
      </c>
      <c r="G13" s="54" t="s">
        <v>88</v>
      </c>
      <c r="H13" s="54" t="s">
        <v>89</v>
      </c>
      <c r="I13" s="54" t="s">
        <v>90</v>
      </c>
    </row>
    <row r="14" spans="1:9" ht="15.6">
      <c r="A14" s="17">
        <v>1</v>
      </c>
      <c r="B14" s="17">
        <v>2</v>
      </c>
      <c r="C14" s="36">
        <v>3</v>
      </c>
      <c r="D14" s="36">
        <v>4</v>
      </c>
      <c r="E14" s="17">
        <v>5</v>
      </c>
      <c r="F14" s="17">
        <v>6</v>
      </c>
      <c r="G14" s="17">
        <v>7</v>
      </c>
      <c r="H14" s="17">
        <v>8</v>
      </c>
      <c r="I14" s="17">
        <v>9</v>
      </c>
    </row>
    <row r="15" spans="1:9" ht="52.8">
      <c r="A15" s="17">
        <v>1</v>
      </c>
      <c r="B15" s="56" t="s">
        <v>92</v>
      </c>
      <c r="C15" s="39" t="s">
        <v>43</v>
      </c>
      <c r="D15" s="59" t="s">
        <v>95</v>
      </c>
      <c r="E15" s="11" t="s">
        <v>28</v>
      </c>
      <c r="F15" s="48">
        <v>500</v>
      </c>
      <c r="G15" s="48">
        <v>680</v>
      </c>
      <c r="H15" s="10">
        <f t="shared" ref="H15:H25" si="0">G15*F15</f>
        <v>340000</v>
      </c>
      <c r="I15" s="12" t="s">
        <v>251</v>
      </c>
    </row>
    <row r="16" spans="1:9" ht="52.8">
      <c r="A16" s="17">
        <v>2</v>
      </c>
      <c r="B16" s="47" t="s">
        <v>93</v>
      </c>
      <c r="C16" s="39" t="s">
        <v>43</v>
      </c>
      <c r="D16" s="59" t="s">
        <v>145</v>
      </c>
      <c r="E16" s="11" t="s">
        <v>28</v>
      </c>
      <c r="F16" s="16">
        <v>300</v>
      </c>
      <c r="G16" s="16">
        <v>800</v>
      </c>
      <c r="H16" s="10">
        <f t="shared" si="0"/>
        <v>240000</v>
      </c>
      <c r="I16" s="12" t="s">
        <v>253</v>
      </c>
    </row>
    <row r="17" spans="1:9" ht="66">
      <c r="A17" s="17">
        <v>3</v>
      </c>
      <c r="B17" s="25" t="s">
        <v>94</v>
      </c>
      <c r="C17" s="39" t="s">
        <v>51</v>
      </c>
      <c r="D17" s="59" t="s">
        <v>96</v>
      </c>
      <c r="E17" s="11" t="s">
        <v>28</v>
      </c>
      <c r="F17" s="10">
        <f>1500-500</f>
        <v>1000</v>
      </c>
      <c r="G17" s="10">
        <v>580</v>
      </c>
      <c r="H17" s="10">
        <f t="shared" si="0"/>
        <v>580000</v>
      </c>
      <c r="I17" s="12" t="s">
        <v>251</v>
      </c>
    </row>
    <row r="18" spans="1:9" ht="52.8">
      <c r="A18" s="17">
        <v>4</v>
      </c>
      <c r="B18" s="25" t="s">
        <v>107</v>
      </c>
      <c r="C18" s="39" t="s">
        <v>43</v>
      </c>
      <c r="D18" s="59" t="s">
        <v>95</v>
      </c>
      <c r="E18" s="11" t="s">
        <v>28</v>
      </c>
      <c r="F18" s="10">
        <f>1400-500</f>
        <v>900</v>
      </c>
      <c r="G18" s="10">
        <v>800</v>
      </c>
      <c r="H18" s="10">
        <f t="shared" si="0"/>
        <v>720000</v>
      </c>
      <c r="I18" s="12" t="s">
        <v>251</v>
      </c>
    </row>
    <row r="19" spans="1:9" ht="185.4">
      <c r="A19" s="17">
        <v>5</v>
      </c>
      <c r="B19" s="25" t="s">
        <v>114</v>
      </c>
      <c r="C19" s="23" t="s">
        <v>6</v>
      </c>
      <c r="D19" s="57" t="s">
        <v>115</v>
      </c>
      <c r="E19" s="11" t="s">
        <v>28</v>
      </c>
      <c r="F19" s="10">
        <v>100</v>
      </c>
      <c r="G19" s="10">
        <v>1800</v>
      </c>
      <c r="H19" s="10">
        <f t="shared" si="0"/>
        <v>180000</v>
      </c>
      <c r="I19" s="12" t="s">
        <v>251</v>
      </c>
    </row>
    <row r="20" spans="1:9" ht="184.8">
      <c r="A20" s="17">
        <v>6</v>
      </c>
      <c r="B20" s="25" t="s">
        <v>139</v>
      </c>
      <c r="C20" s="59" t="s">
        <v>12</v>
      </c>
      <c r="D20" s="57" t="s">
        <v>140</v>
      </c>
      <c r="E20" s="11" t="s">
        <v>28</v>
      </c>
      <c r="F20" s="10">
        <f>100-20</f>
        <v>80</v>
      </c>
      <c r="G20" s="10">
        <v>1800</v>
      </c>
      <c r="H20" s="10">
        <f t="shared" si="0"/>
        <v>144000</v>
      </c>
      <c r="I20" s="12" t="s">
        <v>251</v>
      </c>
    </row>
    <row r="21" spans="1:9" ht="53.4">
      <c r="A21" s="17">
        <v>7</v>
      </c>
      <c r="B21" s="25" t="s">
        <v>158</v>
      </c>
      <c r="C21" s="23" t="s">
        <v>43</v>
      </c>
      <c r="D21" s="59" t="s">
        <v>95</v>
      </c>
      <c r="E21" s="11" t="s">
        <v>28</v>
      </c>
      <c r="F21" s="10">
        <v>100</v>
      </c>
      <c r="G21" s="10">
        <v>900</v>
      </c>
      <c r="H21" s="10">
        <f t="shared" si="0"/>
        <v>90000</v>
      </c>
      <c r="I21" s="12" t="s">
        <v>251</v>
      </c>
    </row>
    <row r="22" spans="1:9" ht="53.4">
      <c r="A22" s="17">
        <v>8</v>
      </c>
      <c r="B22" s="25" t="s">
        <v>163</v>
      </c>
      <c r="C22" s="23" t="s">
        <v>43</v>
      </c>
      <c r="D22" s="59" t="s">
        <v>95</v>
      </c>
      <c r="E22" s="11" t="s">
        <v>28</v>
      </c>
      <c r="F22" s="10">
        <f>1500-300</f>
        <v>1200</v>
      </c>
      <c r="G22" s="10">
        <v>630</v>
      </c>
      <c r="H22" s="10">
        <f t="shared" si="0"/>
        <v>756000</v>
      </c>
      <c r="I22" s="12" t="s">
        <v>251</v>
      </c>
    </row>
    <row r="23" spans="1:9" ht="31.2">
      <c r="A23" s="17">
        <v>9</v>
      </c>
      <c r="B23" s="25" t="s">
        <v>172</v>
      </c>
      <c r="C23" s="23" t="s">
        <v>62</v>
      </c>
      <c r="D23" s="23" t="s">
        <v>173</v>
      </c>
      <c r="E23" s="11" t="s">
        <v>28</v>
      </c>
      <c r="F23" s="10">
        <v>140</v>
      </c>
      <c r="G23" s="10">
        <v>2100</v>
      </c>
      <c r="H23" s="10">
        <f t="shared" si="0"/>
        <v>294000</v>
      </c>
      <c r="I23" s="12" t="s">
        <v>251</v>
      </c>
    </row>
    <row r="24" spans="1:9" ht="31.2">
      <c r="A24" s="17">
        <v>10</v>
      </c>
      <c r="B24" s="25" t="s">
        <v>182</v>
      </c>
      <c r="C24" s="41"/>
      <c r="D24" s="41"/>
      <c r="E24" s="11" t="s">
        <v>28</v>
      </c>
      <c r="F24" s="10">
        <v>30</v>
      </c>
      <c r="G24" s="10">
        <v>4000</v>
      </c>
      <c r="H24" s="10">
        <f t="shared" si="0"/>
        <v>120000</v>
      </c>
      <c r="I24" s="12" t="s">
        <v>69</v>
      </c>
    </row>
    <row r="25" spans="1:9" ht="52.8">
      <c r="A25" s="17">
        <v>11</v>
      </c>
      <c r="B25" s="25" t="s">
        <v>187</v>
      </c>
      <c r="C25" s="39" t="s">
        <v>43</v>
      </c>
      <c r="D25" s="59" t="s">
        <v>95</v>
      </c>
      <c r="E25" s="11" t="s">
        <v>28</v>
      </c>
      <c r="F25" s="10">
        <v>300</v>
      </c>
      <c r="G25" s="10">
        <v>1200</v>
      </c>
      <c r="H25" s="10">
        <f t="shared" si="0"/>
        <v>360000</v>
      </c>
      <c r="I25" s="12" t="s">
        <v>253</v>
      </c>
    </row>
    <row r="26" spans="1:9" ht="53.4">
      <c r="A26" s="17">
        <v>12</v>
      </c>
      <c r="B26" s="25" t="s">
        <v>201</v>
      </c>
      <c r="C26" s="23" t="s">
        <v>43</v>
      </c>
      <c r="D26" s="59" t="s">
        <v>95</v>
      </c>
      <c r="E26" s="11" t="s">
        <v>28</v>
      </c>
      <c r="F26" s="10">
        <v>100</v>
      </c>
      <c r="G26" s="10">
        <v>500</v>
      </c>
      <c r="H26" s="10">
        <f t="shared" ref="H26:H30" si="1">G26*F26</f>
        <v>50000</v>
      </c>
      <c r="I26" s="12" t="s">
        <v>257</v>
      </c>
    </row>
    <row r="27" spans="1:9" ht="172.2">
      <c r="A27" s="17">
        <v>13</v>
      </c>
      <c r="B27" s="25" t="s">
        <v>212</v>
      </c>
      <c r="C27" s="23" t="s">
        <v>21</v>
      </c>
      <c r="D27" s="57" t="s">
        <v>211</v>
      </c>
      <c r="E27" s="11" t="s">
        <v>28</v>
      </c>
      <c r="F27" s="10">
        <f>250-30</f>
        <v>220</v>
      </c>
      <c r="G27" s="10">
        <v>550</v>
      </c>
      <c r="H27" s="10">
        <f t="shared" si="1"/>
        <v>121000</v>
      </c>
      <c r="I27" s="12" t="s">
        <v>251</v>
      </c>
    </row>
    <row r="28" spans="1:9" ht="53.4">
      <c r="A28" s="17">
        <v>14</v>
      </c>
      <c r="B28" s="25" t="s">
        <v>234</v>
      </c>
      <c r="C28" s="23" t="s">
        <v>80</v>
      </c>
      <c r="D28" s="59" t="s">
        <v>235</v>
      </c>
      <c r="E28" s="11" t="s">
        <v>28</v>
      </c>
      <c r="F28" s="10">
        <v>300</v>
      </c>
      <c r="G28" s="10">
        <v>1800</v>
      </c>
      <c r="H28" s="10">
        <f t="shared" si="1"/>
        <v>540000</v>
      </c>
      <c r="I28" s="12" t="s">
        <v>253</v>
      </c>
    </row>
    <row r="29" spans="1:9" ht="172.2">
      <c r="A29" s="17">
        <v>15</v>
      </c>
      <c r="B29" s="25" t="s">
        <v>236</v>
      </c>
      <c r="C29" s="27" t="s">
        <v>39</v>
      </c>
      <c r="D29" s="57" t="s">
        <v>237</v>
      </c>
      <c r="E29" s="11" t="s">
        <v>28</v>
      </c>
      <c r="F29" s="10">
        <f>100-10</f>
        <v>90</v>
      </c>
      <c r="G29" s="10">
        <v>1800</v>
      </c>
      <c r="H29" s="10">
        <f t="shared" si="1"/>
        <v>162000</v>
      </c>
      <c r="I29" s="12" t="s">
        <v>251</v>
      </c>
    </row>
    <row r="30" spans="1:9" ht="79.8">
      <c r="A30" s="17">
        <v>16</v>
      </c>
      <c r="B30" s="25" t="s">
        <v>243</v>
      </c>
      <c r="C30" s="23" t="s">
        <v>67</v>
      </c>
      <c r="D30" s="61" t="s">
        <v>242</v>
      </c>
      <c r="E30" s="11" t="s">
        <v>28</v>
      </c>
      <c r="F30" s="10">
        <f>2000-700</f>
        <v>1300</v>
      </c>
      <c r="G30" s="10">
        <v>550</v>
      </c>
      <c r="H30" s="10">
        <f t="shared" si="1"/>
        <v>715000</v>
      </c>
      <c r="I30" s="12" t="s">
        <v>251</v>
      </c>
    </row>
    <row r="31" spans="1:9" ht="15.6">
      <c r="A31" s="6"/>
      <c r="B31" s="6"/>
      <c r="C31" s="6"/>
      <c r="D31" s="6"/>
      <c r="E31" s="6"/>
      <c r="F31" s="31"/>
      <c r="G31" s="32" t="s">
        <v>32</v>
      </c>
      <c r="H31" s="18">
        <f>SUM(H15:H30)</f>
        <v>5412000</v>
      </c>
      <c r="I31" s="37"/>
    </row>
    <row r="32" spans="1:9" ht="15.6">
      <c r="A32" s="6"/>
      <c r="B32" s="6"/>
      <c r="C32" s="6"/>
      <c r="D32" s="6"/>
      <c r="E32" s="6"/>
      <c r="F32" s="31"/>
      <c r="G32" s="31"/>
      <c r="H32" s="19"/>
      <c r="I32" s="4"/>
    </row>
    <row r="33" spans="1:9" ht="15.6">
      <c r="A33" s="6"/>
      <c r="B33" s="6"/>
      <c r="C33" s="3"/>
      <c r="D33" s="3"/>
      <c r="E33" s="5"/>
      <c r="F33" s="33"/>
      <c r="G33" s="33"/>
      <c r="H33" s="19"/>
      <c r="I33" s="51"/>
    </row>
    <row r="34" spans="1:9" ht="15.6">
      <c r="A34" s="6"/>
      <c r="B34" s="6"/>
      <c r="C34" s="3"/>
      <c r="D34" s="3"/>
      <c r="E34" s="43"/>
      <c r="F34" s="33"/>
      <c r="G34" s="64"/>
      <c r="H34" s="49"/>
      <c r="I34" s="51"/>
    </row>
    <row r="35" spans="1:9" ht="15.6">
      <c r="A35" s="6"/>
      <c r="B35" s="6"/>
      <c r="C35" s="3"/>
      <c r="D35" s="3"/>
      <c r="E35" s="43"/>
      <c r="F35" s="33"/>
      <c r="G35" s="64"/>
      <c r="H35" s="44"/>
      <c r="I35" s="4"/>
    </row>
    <row r="36" spans="1:9" ht="15.6">
      <c r="A36" s="6"/>
      <c r="B36" s="6"/>
      <c r="C36" s="3"/>
      <c r="D36" s="3"/>
      <c r="E36" s="43"/>
      <c r="F36" s="33"/>
      <c r="G36" s="64"/>
      <c r="H36" s="38"/>
      <c r="I36" s="4"/>
    </row>
    <row r="37" spans="1:9" ht="15.6">
      <c r="A37" s="6"/>
      <c r="B37" s="6"/>
      <c r="C37" s="3"/>
      <c r="D37" s="3"/>
      <c r="E37" s="43"/>
      <c r="F37" s="33"/>
      <c r="G37" s="64"/>
      <c r="H37" s="4"/>
      <c r="I37" s="4"/>
    </row>
    <row r="38" spans="1:9" ht="15.6">
      <c r="A38" s="6"/>
      <c r="B38" s="6"/>
      <c r="C38" s="3"/>
      <c r="D38" s="3"/>
      <c r="E38" s="43"/>
      <c r="F38" s="33"/>
      <c r="G38" s="64"/>
      <c r="H38" s="4"/>
      <c r="I38" s="4"/>
    </row>
    <row r="39" spans="1:9" ht="15.6">
      <c r="A39" s="6"/>
      <c r="B39" s="6"/>
      <c r="C39" s="3"/>
      <c r="D39" s="3"/>
      <c r="E39" s="43"/>
      <c r="F39" s="33"/>
      <c r="G39" s="64"/>
      <c r="H39" s="4"/>
      <c r="I39" s="4"/>
    </row>
    <row r="40" spans="1:9" ht="15.6">
      <c r="A40" s="6"/>
      <c r="B40" s="6"/>
      <c r="C40" s="3"/>
      <c r="D40" s="3"/>
      <c r="E40" s="43"/>
      <c r="F40" s="33"/>
      <c r="G40" s="64"/>
      <c r="H40" s="4"/>
      <c r="I40" s="4"/>
    </row>
    <row r="41" spans="1:9" ht="15.6">
      <c r="A41" s="6"/>
      <c r="B41" s="6"/>
      <c r="C41" s="3"/>
      <c r="D41" s="3"/>
      <c r="E41" s="43"/>
      <c r="F41" s="33"/>
      <c r="G41" s="64"/>
      <c r="H41" s="4"/>
      <c r="I41" s="4"/>
    </row>
    <row r="42" spans="1:9" ht="15.6">
      <c r="A42" s="6"/>
      <c r="B42" s="6"/>
      <c r="C42" s="3"/>
      <c r="D42" s="3"/>
      <c r="E42" s="45"/>
      <c r="F42" s="67"/>
      <c r="G42" s="65"/>
      <c r="H42" s="4"/>
      <c r="I42" s="4"/>
    </row>
    <row r="43" spans="1:9" ht="15.6">
      <c r="A43" s="6"/>
      <c r="B43" s="6"/>
      <c r="C43" s="6"/>
      <c r="D43" s="6"/>
      <c r="E43" s="6"/>
      <c r="F43" s="31"/>
      <c r="G43" s="33"/>
      <c r="H43" s="4"/>
      <c r="I43" s="4"/>
    </row>
    <row r="44" spans="1:9" ht="15.6">
      <c r="A44" s="6"/>
      <c r="B44" s="6"/>
      <c r="C44" s="6"/>
      <c r="D44" s="6"/>
      <c r="E44" s="6"/>
      <c r="F44" s="31"/>
      <c r="G44" s="33"/>
      <c r="H44" s="49"/>
      <c r="I44" s="4"/>
    </row>
    <row r="45" spans="1:9" ht="15.6">
      <c r="A45" s="6"/>
      <c r="B45" s="6"/>
      <c r="C45" s="6"/>
      <c r="D45" s="6"/>
      <c r="E45" s="6"/>
      <c r="F45" s="31"/>
      <c r="G45" s="33"/>
      <c r="H45" s="4"/>
      <c r="I45" s="4"/>
    </row>
    <row r="46" spans="1:9" ht="15.6">
      <c r="A46" s="6"/>
      <c r="B46" s="6"/>
      <c r="C46" s="6"/>
      <c r="D46" s="6"/>
      <c r="E46" s="6"/>
      <c r="F46" s="31"/>
      <c r="G46" s="33"/>
      <c r="H46" s="4"/>
      <c r="I46" s="4"/>
    </row>
    <row r="47" spans="1:9" ht="15.6">
      <c r="A47" s="6"/>
      <c r="B47" s="6"/>
      <c r="C47" s="6"/>
      <c r="D47" s="6"/>
      <c r="E47" s="6"/>
      <c r="F47" s="31"/>
      <c r="G47" s="33"/>
      <c r="H47" s="4"/>
      <c r="I47" s="4"/>
    </row>
    <row r="48" spans="1:9" ht="15.6">
      <c r="A48" s="6"/>
      <c r="B48" s="6"/>
      <c r="C48" s="6"/>
      <c r="D48" s="6"/>
      <c r="E48" s="6"/>
      <c r="F48" s="31"/>
      <c r="G48" s="33"/>
      <c r="H48" s="4"/>
      <c r="I48" s="4"/>
    </row>
    <row r="49" spans="1:9" ht="15.6">
      <c r="A49" s="6"/>
      <c r="B49" s="6"/>
      <c r="C49" s="6"/>
      <c r="D49" s="6"/>
      <c r="E49" s="6"/>
      <c r="F49" s="31"/>
      <c r="G49" s="33"/>
      <c r="H49" s="4"/>
      <c r="I49" s="4"/>
    </row>
    <row r="50" spans="1:9" ht="15.6">
      <c r="A50" s="6"/>
      <c r="B50" s="6"/>
      <c r="C50" s="6"/>
      <c r="D50" s="6"/>
      <c r="E50" s="6"/>
      <c r="F50" s="31"/>
      <c r="G50" s="33"/>
      <c r="H50" s="4"/>
      <c r="I50" s="4"/>
    </row>
    <row r="51" spans="1:9" ht="15.6">
      <c r="A51" s="6"/>
      <c r="B51" s="6"/>
      <c r="C51" s="6"/>
      <c r="D51" s="6"/>
      <c r="E51" s="6"/>
      <c r="F51" s="31"/>
      <c r="G51" s="33"/>
      <c r="H51" s="4"/>
      <c r="I51" s="4"/>
    </row>
    <row r="52" spans="1:9" ht="15.6">
      <c r="A52" s="6"/>
      <c r="B52" s="6"/>
      <c r="C52" s="6"/>
      <c r="D52" s="6"/>
      <c r="E52" s="6"/>
      <c r="F52" s="31"/>
      <c r="G52" s="33"/>
      <c r="H52" s="4"/>
      <c r="I52" s="4"/>
    </row>
    <row r="53" spans="1:9" ht="15.6">
      <c r="A53" s="6"/>
      <c r="B53" s="6"/>
      <c r="C53" s="6"/>
      <c r="D53" s="6"/>
      <c r="E53" s="6"/>
      <c r="F53" s="31"/>
      <c r="G53" s="33"/>
      <c r="H53" s="4"/>
      <c r="I53" s="4"/>
    </row>
    <row r="54" spans="1:9" ht="15.6">
      <c r="A54" s="6"/>
      <c r="B54" s="6"/>
      <c r="C54" s="6"/>
      <c r="D54" s="6"/>
      <c r="E54" s="6"/>
      <c r="F54" s="31"/>
      <c r="G54" s="33"/>
      <c r="H54" s="4"/>
      <c r="I54" s="4"/>
    </row>
    <row r="55" spans="1:9" ht="15.6">
      <c r="A55" s="6"/>
      <c r="B55" s="6"/>
      <c r="C55" s="6"/>
      <c r="D55" s="6"/>
      <c r="E55" s="6"/>
      <c r="F55" s="31"/>
      <c r="G55" s="33"/>
      <c r="H55" s="20"/>
      <c r="I55" s="4"/>
    </row>
    <row r="56" spans="1:9" ht="15.6">
      <c r="A56" s="6"/>
      <c r="B56" s="6"/>
      <c r="C56" s="6"/>
      <c r="D56" s="6"/>
      <c r="E56" s="6"/>
      <c r="F56" s="31"/>
      <c r="G56" s="63"/>
      <c r="H56" s="21"/>
      <c r="I56" s="4"/>
    </row>
    <row r="57" spans="1:9" ht="15.6">
      <c r="A57" s="6"/>
      <c r="B57" s="6"/>
      <c r="C57" s="6"/>
      <c r="D57" s="6"/>
      <c r="E57" s="6"/>
      <c r="F57" s="31"/>
      <c r="G57" s="31"/>
      <c r="I57" s="4"/>
    </row>
    <row r="58" spans="1:9" ht="15.6">
      <c r="A58" s="6"/>
      <c r="B58" s="6"/>
      <c r="C58" s="6"/>
      <c r="D58" s="6"/>
      <c r="E58" s="6"/>
      <c r="F58" s="31"/>
      <c r="G58" s="31"/>
      <c r="I58" s="4"/>
    </row>
    <row r="59" spans="1:9" ht="15.6">
      <c r="A59" s="6"/>
      <c r="B59" s="6"/>
      <c r="C59" s="6"/>
      <c r="D59" s="6"/>
      <c r="E59" s="6"/>
      <c r="F59" s="31"/>
      <c r="G59" s="31"/>
      <c r="I59" s="4"/>
    </row>
    <row r="60" spans="1:9" ht="15.6">
      <c r="A60" s="3"/>
      <c r="B60" s="22"/>
      <c r="C60" s="3"/>
      <c r="D60" s="3"/>
      <c r="E60" s="6"/>
      <c r="F60" s="31"/>
      <c r="G60" s="31"/>
      <c r="I60" s="4"/>
    </row>
    <row r="61" spans="1:9" ht="15.6">
      <c r="A61" s="4"/>
      <c r="B61" s="3"/>
      <c r="C61" s="4"/>
      <c r="D61" s="4"/>
      <c r="I61" s="4"/>
    </row>
    <row r="62" spans="1:9" ht="15.6">
      <c r="A62" s="5"/>
      <c r="B62" s="4"/>
      <c r="C62" s="2"/>
      <c r="D62" s="2"/>
      <c r="I62" s="4"/>
    </row>
    <row r="63" spans="1:9" ht="15.6">
      <c r="A63" s="4"/>
      <c r="B63" s="3"/>
      <c r="C63" s="4"/>
      <c r="D63" s="4"/>
      <c r="I63" s="4"/>
    </row>
    <row r="64" spans="1:9">
      <c r="A64" s="4"/>
      <c r="B64" s="4"/>
      <c r="C64" s="4"/>
      <c r="D64" s="4"/>
      <c r="I64" s="4"/>
    </row>
    <row r="65" spans="2:9">
      <c r="B65" s="4"/>
      <c r="I65" s="4"/>
    </row>
    <row r="66" spans="2:9">
      <c r="I66" s="4"/>
    </row>
    <row r="67" spans="2:9">
      <c r="I67" s="4"/>
    </row>
    <row r="68" spans="2:9">
      <c r="I68" s="4"/>
    </row>
    <row r="69" spans="2:9">
      <c r="I69" s="4"/>
    </row>
    <row r="70" spans="2:9">
      <c r="I70" s="4"/>
    </row>
    <row r="71" spans="2:9">
      <c r="I71" s="4"/>
    </row>
    <row r="72" spans="2:9">
      <c r="I72" s="4"/>
    </row>
    <row r="73" spans="2:9">
      <c r="I73" s="4"/>
    </row>
    <row r="74" spans="2:9">
      <c r="I74" s="4"/>
    </row>
    <row r="75" spans="2:9">
      <c r="I75" s="4"/>
    </row>
    <row r="76" spans="2:9">
      <c r="I76" s="4"/>
    </row>
  </sheetData>
  <mergeCells count="5">
    <mergeCell ref="C13:D13"/>
    <mergeCell ref="D2:I2"/>
    <mergeCell ref="D7:I7"/>
    <mergeCell ref="A10:G10"/>
    <mergeCell ref="A11:G11"/>
  </mergeCells>
  <dataValidations count="1">
    <dataValidation allowBlank="1" showInputMessage="1" showErrorMessage="1" prompt="Введите срок поставки" sqref="I15:I30"/>
  </dataValidations>
  <pageMargins left="0.70866141732283472" right="0.70866141732283472" top="0.34" bottom="0.32" header="0.31496062992125984" footer="0.31496062992125984"/>
  <pageSetup paperSize="9" scale="90" orientation="landscape" verticalDpi="0" r:id="rId1"/>
</worksheet>
</file>

<file path=xl/worksheets/sheet7.xml><?xml version="1.0" encoding="utf-8"?>
<worksheet xmlns="http://schemas.openxmlformats.org/spreadsheetml/2006/main" xmlns:r="http://schemas.openxmlformats.org/officeDocument/2006/relationships">
  <sheetPr>
    <tabColor theme="5"/>
  </sheetPr>
  <dimension ref="A1:I99"/>
  <sheetViews>
    <sheetView topLeftCell="A46" workbookViewId="0">
      <selection activeCell="A55" sqref="A55"/>
    </sheetView>
  </sheetViews>
  <sheetFormatPr defaultColWidth="8.88671875" defaultRowHeight="14.4"/>
  <cols>
    <col min="1" max="1" width="6" style="7" customWidth="1"/>
    <col min="2" max="2" width="22.33203125" style="7" customWidth="1"/>
    <col min="3" max="4" width="26.109375" style="7" customWidth="1"/>
    <col min="5" max="5" width="12.6640625" style="7" customWidth="1"/>
    <col min="6" max="6" width="13.44140625" style="34" customWidth="1"/>
    <col min="7" max="7" width="11.88671875" style="34" customWidth="1"/>
    <col min="8" max="8" width="15.88671875" style="7" customWidth="1"/>
    <col min="9" max="9" width="13" style="7" customWidth="1"/>
    <col min="10" max="16384" width="8.88671875" style="7"/>
  </cols>
  <sheetData>
    <row r="1" spans="1:9" ht="15.6">
      <c r="A1" s="6"/>
      <c r="B1" s="6"/>
      <c r="C1" s="6"/>
      <c r="D1" s="6"/>
      <c r="E1" s="6"/>
      <c r="F1" s="31"/>
      <c r="G1" s="31"/>
    </row>
    <row r="2" spans="1:9" ht="15.6">
      <c r="A2" s="6"/>
      <c r="B2" s="6"/>
      <c r="C2" s="74" t="s">
        <v>259</v>
      </c>
      <c r="D2" s="83" t="s">
        <v>260</v>
      </c>
      <c r="E2" s="83"/>
      <c r="F2" s="83"/>
      <c r="G2" s="83"/>
      <c r="H2" s="83"/>
      <c r="I2" s="83"/>
    </row>
    <row r="3" spans="1:9" ht="15.6">
      <c r="A3" s="6"/>
      <c r="B3" s="6"/>
      <c r="D3" s="6" t="s">
        <v>3</v>
      </c>
      <c r="F3" s="31"/>
      <c r="G3" s="31"/>
    </row>
    <row r="4" spans="1:9" ht="15.6">
      <c r="A4" s="6"/>
      <c r="B4" s="6"/>
      <c r="C4" s="13"/>
      <c r="D4" s="55"/>
      <c r="F4" s="31"/>
      <c r="G4" s="31"/>
    </row>
    <row r="5" spans="1:9" ht="15.6">
      <c r="A5" s="6"/>
      <c r="B5" s="6"/>
      <c r="D5" s="13" t="s">
        <v>262</v>
      </c>
      <c r="E5" s="74" t="s">
        <v>263</v>
      </c>
      <c r="F5" s="31"/>
      <c r="G5" s="31"/>
    </row>
    <row r="6" spans="1:9" s="73" customFormat="1" ht="15.6">
      <c r="A6" s="73" t="s">
        <v>264</v>
      </c>
    </row>
    <row r="7" spans="1:9" ht="15.6">
      <c r="A7" s="6"/>
      <c r="B7" s="6" t="s">
        <v>265</v>
      </c>
      <c r="C7" s="6"/>
      <c r="D7" s="84"/>
      <c r="E7" s="84"/>
      <c r="F7" s="84"/>
      <c r="G7" s="84"/>
      <c r="H7" s="84"/>
      <c r="I7" s="84"/>
    </row>
    <row r="8" spans="1:9" ht="15.6">
      <c r="A8" s="14" t="s">
        <v>68</v>
      </c>
      <c r="B8" s="14"/>
      <c r="C8" s="14"/>
      <c r="D8" s="31"/>
      <c r="E8" s="31"/>
      <c r="F8" s="31"/>
      <c r="G8" s="31"/>
      <c r="H8" s="34"/>
      <c r="I8" s="34"/>
    </row>
    <row r="9" spans="1:9" ht="15.6">
      <c r="A9" s="14" t="s">
        <v>2</v>
      </c>
      <c r="B9" s="15"/>
      <c r="C9" s="15"/>
      <c r="D9" s="15"/>
      <c r="E9" s="15"/>
      <c r="F9" s="32"/>
      <c r="G9" s="32"/>
    </row>
    <row r="10" spans="1:9" ht="15.6">
      <c r="A10" s="79" t="s">
        <v>0</v>
      </c>
      <c r="B10" s="79"/>
      <c r="C10" s="79"/>
      <c r="D10" s="79"/>
      <c r="E10" s="79"/>
      <c r="F10" s="79"/>
      <c r="G10" s="79"/>
    </row>
    <row r="11" spans="1:9" ht="15.6">
      <c r="A11" s="79" t="s">
        <v>1</v>
      </c>
      <c r="B11" s="80"/>
      <c r="C11" s="80"/>
      <c r="D11" s="80"/>
      <c r="E11" s="80"/>
      <c r="F11" s="80"/>
      <c r="G11" s="80"/>
    </row>
    <row r="12" spans="1:9" ht="17.399999999999999">
      <c r="A12" s="14" t="s">
        <v>261</v>
      </c>
      <c r="B12" s="6"/>
      <c r="C12" s="6"/>
      <c r="D12" s="6"/>
      <c r="E12" s="50" t="s">
        <v>279</v>
      </c>
      <c r="F12" s="31"/>
      <c r="G12" s="31"/>
    </row>
    <row r="13" spans="1:9" s="35" customFormat="1" ht="118.8">
      <c r="A13" s="54" t="s">
        <v>84</v>
      </c>
      <c r="B13" s="54" t="s">
        <v>85</v>
      </c>
      <c r="C13" s="81" t="s">
        <v>91</v>
      </c>
      <c r="D13" s="82"/>
      <c r="E13" s="54" t="s">
        <v>86</v>
      </c>
      <c r="F13" s="54" t="s">
        <v>87</v>
      </c>
      <c r="G13" s="54" t="s">
        <v>88</v>
      </c>
      <c r="H13" s="54" t="s">
        <v>89</v>
      </c>
      <c r="I13" s="54" t="s">
        <v>90</v>
      </c>
    </row>
    <row r="14" spans="1:9" ht="15.6">
      <c r="A14" s="17">
        <v>1</v>
      </c>
      <c r="B14" s="17">
        <v>2</v>
      </c>
      <c r="C14" s="36">
        <v>3</v>
      </c>
      <c r="D14" s="36">
        <v>4</v>
      </c>
      <c r="E14" s="17">
        <v>5</v>
      </c>
      <c r="F14" s="17">
        <v>6</v>
      </c>
      <c r="G14" s="17">
        <v>7</v>
      </c>
      <c r="H14" s="17">
        <v>8</v>
      </c>
      <c r="I14" s="17">
        <v>9</v>
      </c>
    </row>
    <row r="15" spans="1:9" ht="225">
      <c r="A15" s="17">
        <v>1</v>
      </c>
      <c r="B15" s="25" t="s">
        <v>98</v>
      </c>
      <c r="C15" s="23" t="s">
        <v>4</v>
      </c>
      <c r="D15" s="57" t="s">
        <v>99</v>
      </c>
      <c r="E15" s="11" t="s">
        <v>28</v>
      </c>
      <c r="F15" s="10">
        <f>100-20</f>
        <v>80</v>
      </c>
      <c r="G15" s="10">
        <v>850</v>
      </c>
      <c r="H15" s="10">
        <f t="shared" ref="H15:H45" si="0">G15*F15</f>
        <v>68000</v>
      </c>
      <c r="I15" s="12" t="s">
        <v>251</v>
      </c>
    </row>
    <row r="16" spans="1:9" ht="53.4">
      <c r="A16" s="17">
        <v>2</v>
      </c>
      <c r="B16" s="28" t="s">
        <v>100</v>
      </c>
      <c r="C16" s="27" t="s">
        <v>57</v>
      </c>
      <c r="D16" s="58" t="s">
        <v>101</v>
      </c>
      <c r="E16" s="29" t="s">
        <v>34</v>
      </c>
      <c r="F16" s="52">
        <f>500-200</f>
        <v>300</v>
      </c>
      <c r="G16" s="52">
        <v>65</v>
      </c>
      <c r="H16" s="10">
        <f t="shared" si="0"/>
        <v>19500</v>
      </c>
      <c r="I16" s="12" t="s">
        <v>251</v>
      </c>
    </row>
    <row r="17" spans="1:9" ht="31.2">
      <c r="A17" s="17">
        <v>3</v>
      </c>
      <c r="B17" s="25" t="s">
        <v>102</v>
      </c>
      <c r="C17" s="39" t="s">
        <v>52</v>
      </c>
      <c r="D17" s="39" t="s">
        <v>103</v>
      </c>
      <c r="E17" s="11" t="s">
        <v>34</v>
      </c>
      <c r="F17" s="10">
        <v>315</v>
      </c>
      <c r="G17" s="10">
        <v>270</v>
      </c>
      <c r="H17" s="10">
        <f t="shared" si="0"/>
        <v>85050</v>
      </c>
      <c r="I17" s="12" t="s">
        <v>251</v>
      </c>
    </row>
    <row r="18" spans="1:9" ht="27">
      <c r="A18" s="17">
        <v>4</v>
      </c>
      <c r="B18" s="25" t="s">
        <v>104</v>
      </c>
      <c r="C18" s="23" t="s">
        <v>5</v>
      </c>
      <c r="D18" s="23" t="s">
        <v>105</v>
      </c>
      <c r="E18" s="11" t="s">
        <v>28</v>
      </c>
      <c r="F18" s="10">
        <v>125</v>
      </c>
      <c r="G18" s="10">
        <v>190</v>
      </c>
      <c r="H18" s="10">
        <f t="shared" si="0"/>
        <v>23750</v>
      </c>
      <c r="I18" s="12" t="s">
        <v>251</v>
      </c>
    </row>
    <row r="19" spans="1:9" ht="31.2">
      <c r="A19" s="17">
        <v>5</v>
      </c>
      <c r="B19" s="25" t="s">
        <v>106</v>
      </c>
      <c r="C19" s="23" t="s">
        <v>5</v>
      </c>
      <c r="D19" s="23" t="s">
        <v>105</v>
      </c>
      <c r="E19" s="11" t="s">
        <v>28</v>
      </c>
      <c r="F19" s="10">
        <v>200</v>
      </c>
      <c r="G19" s="10">
        <v>320</v>
      </c>
      <c r="H19" s="10">
        <f t="shared" si="0"/>
        <v>64000</v>
      </c>
      <c r="I19" s="12" t="s">
        <v>251</v>
      </c>
    </row>
    <row r="20" spans="1:9" ht="31.2">
      <c r="A20" s="17">
        <v>6</v>
      </c>
      <c r="B20" s="25" t="s">
        <v>108</v>
      </c>
      <c r="C20" s="39" t="s">
        <v>53</v>
      </c>
      <c r="D20" s="39" t="s">
        <v>110</v>
      </c>
      <c r="E20" s="11" t="s">
        <v>34</v>
      </c>
      <c r="F20" s="10">
        <v>80</v>
      </c>
      <c r="G20" s="10">
        <v>450</v>
      </c>
      <c r="H20" s="10">
        <f t="shared" si="0"/>
        <v>36000</v>
      </c>
      <c r="I20" s="12" t="s">
        <v>251</v>
      </c>
    </row>
    <row r="21" spans="1:9" ht="31.2">
      <c r="A21" s="17">
        <v>7</v>
      </c>
      <c r="B21" s="25" t="s">
        <v>109</v>
      </c>
      <c r="C21" s="39" t="s">
        <v>53</v>
      </c>
      <c r="D21" s="39" t="s">
        <v>110</v>
      </c>
      <c r="E21" s="11" t="s">
        <v>34</v>
      </c>
      <c r="F21" s="10">
        <v>40</v>
      </c>
      <c r="G21" s="10">
        <v>450</v>
      </c>
      <c r="H21" s="10">
        <f t="shared" si="0"/>
        <v>18000</v>
      </c>
      <c r="I21" s="12" t="s">
        <v>251</v>
      </c>
    </row>
    <row r="22" spans="1:9" ht="46.8">
      <c r="A22" s="17">
        <v>8</v>
      </c>
      <c r="B22" s="25" t="s">
        <v>31</v>
      </c>
      <c r="C22" s="39" t="s">
        <v>59</v>
      </c>
      <c r="D22" s="39" t="s">
        <v>111</v>
      </c>
      <c r="E22" s="11" t="s">
        <v>29</v>
      </c>
      <c r="F22" s="10">
        <f>700-120</f>
        <v>580</v>
      </c>
      <c r="G22" s="10">
        <v>530</v>
      </c>
      <c r="H22" s="10">
        <f t="shared" si="0"/>
        <v>307400</v>
      </c>
      <c r="I22" s="12" t="s">
        <v>251</v>
      </c>
    </row>
    <row r="23" spans="1:9" ht="79.8">
      <c r="A23" s="17">
        <v>9</v>
      </c>
      <c r="B23" s="25" t="s">
        <v>116</v>
      </c>
      <c r="C23" s="60" t="s">
        <v>82</v>
      </c>
      <c r="D23" s="39"/>
      <c r="E23" s="11" t="s">
        <v>28</v>
      </c>
      <c r="F23" s="10">
        <f>40-6.6</f>
        <v>33.4</v>
      </c>
      <c r="G23" s="10">
        <v>3900</v>
      </c>
      <c r="H23" s="10">
        <f t="shared" si="0"/>
        <v>130260</v>
      </c>
      <c r="I23" s="12" t="s">
        <v>251</v>
      </c>
    </row>
    <row r="24" spans="1:9" ht="46.8">
      <c r="A24" s="17">
        <v>10</v>
      </c>
      <c r="B24" s="25" t="s">
        <v>126</v>
      </c>
      <c r="C24" s="39" t="s">
        <v>49</v>
      </c>
      <c r="D24" s="39" t="s">
        <v>127</v>
      </c>
      <c r="E24" s="11" t="s">
        <v>34</v>
      </c>
      <c r="F24" s="10">
        <v>275</v>
      </c>
      <c r="G24" s="10">
        <v>270</v>
      </c>
      <c r="H24" s="10">
        <f t="shared" si="0"/>
        <v>74250</v>
      </c>
      <c r="I24" s="12" t="s">
        <v>251</v>
      </c>
    </row>
    <row r="25" spans="1:9" ht="39.6">
      <c r="A25" s="17">
        <v>11</v>
      </c>
      <c r="B25" s="25" t="s">
        <v>128</v>
      </c>
      <c r="C25" s="39" t="s">
        <v>7</v>
      </c>
      <c r="D25" s="39" t="s">
        <v>129</v>
      </c>
      <c r="E25" s="11" t="s">
        <v>28</v>
      </c>
      <c r="F25" s="10">
        <v>125</v>
      </c>
      <c r="G25" s="10">
        <v>320</v>
      </c>
      <c r="H25" s="10">
        <f t="shared" si="0"/>
        <v>40000</v>
      </c>
      <c r="I25" s="12" t="s">
        <v>251</v>
      </c>
    </row>
    <row r="26" spans="1:9" ht="66">
      <c r="A26" s="17">
        <v>12</v>
      </c>
      <c r="B26" s="25" t="s">
        <v>130</v>
      </c>
      <c r="C26" s="39" t="s">
        <v>56</v>
      </c>
      <c r="D26" s="57" t="s">
        <v>131</v>
      </c>
      <c r="E26" s="11" t="s">
        <v>28</v>
      </c>
      <c r="F26" s="10">
        <f>125-25</f>
        <v>100</v>
      </c>
      <c r="G26" s="10">
        <v>170</v>
      </c>
      <c r="H26" s="10">
        <f t="shared" si="0"/>
        <v>17000</v>
      </c>
      <c r="I26" s="12" t="s">
        <v>251</v>
      </c>
    </row>
    <row r="27" spans="1:9" ht="53.4">
      <c r="A27" s="17">
        <v>13</v>
      </c>
      <c r="B27" s="25" t="s">
        <v>133</v>
      </c>
      <c r="C27" s="23" t="s">
        <v>8</v>
      </c>
      <c r="D27" s="57" t="s">
        <v>132</v>
      </c>
      <c r="E27" s="11" t="s">
        <v>28</v>
      </c>
      <c r="F27" s="10">
        <v>75</v>
      </c>
      <c r="G27" s="10">
        <v>170</v>
      </c>
      <c r="H27" s="10">
        <f t="shared" si="0"/>
        <v>12750</v>
      </c>
      <c r="I27" s="12" t="s">
        <v>251</v>
      </c>
    </row>
    <row r="28" spans="1:9" ht="62.4">
      <c r="A28" s="17">
        <v>14</v>
      </c>
      <c r="B28" s="25" t="s">
        <v>134</v>
      </c>
      <c r="C28" s="23" t="s">
        <v>9</v>
      </c>
      <c r="D28" s="59" t="s">
        <v>135</v>
      </c>
      <c r="E28" s="11" t="s">
        <v>28</v>
      </c>
      <c r="F28" s="10">
        <f>125-25</f>
        <v>100</v>
      </c>
      <c r="G28" s="10">
        <v>170</v>
      </c>
      <c r="H28" s="10">
        <f t="shared" si="0"/>
        <v>17000</v>
      </c>
      <c r="I28" s="12" t="s">
        <v>251</v>
      </c>
    </row>
    <row r="29" spans="1:9" ht="31.2">
      <c r="A29" s="17">
        <v>15</v>
      </c>
      <c r="B29" s="25" t="s">
        <v>136</v>
      </c>
      <c r="C29" s="23" t="s">
        <v>5</v>
      </c>
      <c r="D29" s="23" t="s">
        <v>105</v>
      </c>
      <c r="E29" s="11" t="s">
        <v>28</v>
      </c>
      <c r="F29" s="10">
        <v>125</v>
      </c>
      <c r="G29" s="10">
        <v>320</v>
      </c>
      <c r="H29" s="10">
        <f t="shared" si="0"/>
        <v>40000</v>
      </c>
      <c r="I29" s="12" t="s">
        <v>251</v>
      </c>
    </row>
    <row r="30" spans="1:9" ht="40.200000000000003">
      <c r="A30" s="17">
        <v>16</v>
      </c>
      <c r="B30" s="25" t="s">
        <v>137</v>
      </c>
      <c r="C30" s="23" t="s">
        <v>10</v>
      </c>
      <c r="D30" s="61" t="s">
        <v>138</v>
      </c>
      <c r="E30" s="11" t="s">
        <v>28</v>
      </c>
      <c r="F30" s="10">
        <f>125-25</f>
        <v>100</v>
      </c>
      <c r="G30" s="10">
        <v>160</v>
      </c>
      <c r="H30" s="10">
        <f t="shared" si="0"/>
        <v>16000</v>
      </c>
      <c r="I30" s="12" t="s">
        <v>251</v>
      </c>
    </row>
    <row r="31" spans="1:9" ht="27">
      <c r="A31" s="17">
        <v>17</v>
      </c>
      <c r="B31" s="25" t="s">
        <v>149</v>
      </c>
      <c r="C31" s="23" t="s">
        <v>58</v>
      </c>
      <c r="D31" s="61" t="s">
        <v>150</v>
      </c>
      <c r="E31" s="11" t="s">
        <v>34</v>
      </c>
      <c r="F31" s="10">
        <v>500</v>
      </c>
      <c r="G31" s="10">
        <v>160</v>
      </c>
      <c r="H31" s="10">
        <f t="shared" si="0"/>
        <v>80000</v>
      </c>
      <c r="I31" s="12" t="s">
        <v>251</v>
      </c>
    </row>
    <row r="32" spans="1:9" ht="27">
      <c r="A32" s="17">
        <v>18</v>
      </c>
      <c r="B32" s="25" t="s">
        <v>151</v>
      </c>
      <c r="C32" s="40" t="s">
        <v>46</v>
      </c>
      <c r="D32" s="40" t="s">
        <v>152</v>
      </c>
      <c r="E32" s="11" t="s">
        <v>28</v>
      </c>
      <c r="F32" s="10">
        <v>50</v>
      </c>
      <c r="G32" s="10">
        <v>1850</v>
      </c>
      <c r="H32" s="10">
        <f t="shared" si="0"/>
        <v>92500</v>
      </c>
      <c r="I32" s="12" t="s">
        <v>251</v>
      </c>
    </row>
    <row r="33" spans="1:9" ht="27">
      <c r="A33" s="17">
        <v>19</v>
      </c>
      <c r="B33" s="25" t="s">
        <v>151</v>
      </c>
      <c r="C33" s="40" t="s">
        <v>47</v>
      </c>
      <c r="D33" s="40" t="s">
        <v>153</v>
      </c>
      <c r="E33" s="11" t="s">
        <v>28</v>
      </c>
      <c r="F33" s="10">
        <v>50</v>
      </c>
      <c r="G33" s="10">
        <v>1400</v>
      </c>
      <c r="H33" s="10">
        <f t="shared" si="0"/>
        <v>70000</v>
      </c>
      <c r="I33" s="12" t="s">
        <v>251</v>
      </c>
    </row>
    <row r="34" spans="1:9" ht="109.2">
      <c r="A34" s="17">
        <v>20</v>
      </c>
      <c r="B34" s="25" t="s">
        <v>155</v>
      </c>
      <c r="C34" s="40" t="s">
        <v>59</v>
      </c>
      <c r="D34" s="39" t="s">
        <v>111</v>
      </c>
      <c r="E34" s="11" t="s">
        <v>29</v>
      </c>
      <c r="F34" s="10">
        <f>700-120</f>
        <v>580</v>
      </c>
      <c r="G34" s="10">
        <v>530</v>
      </c>
      <c r="H34" s="10">
        <f t="shared" si="0"/>
        <v>307400</v>
      </c>
      <c r="I34" s="12" t="s">
        <v>251</v>
      </c>
    </row>
    <row r="35" spans="1:9" ht="27">
      <c r="A35" s="17">
        <v>21</v>
      </c>
      <c r="B35" s="25" t="s">
        <v>154</v>
      </c>
      <c r="C35" s="40"/>
      <c r="D35" s="40"/>
      <c r="E35" s="11" t="s">
        <v>28</v>
      </c>
      <c r="F35" s="10">
        <v>50</v>
      </c>
      <c r="G35" s="10">
        <v>450</v>
      </c>
      <c r="H35" s="10">
        <f t="shared" si="0"/>
        <v>22500</v>
      </c>
      <c r="I35" s="12" t="s">
        <v>251</v>
      </c>
    </row>
    <row r="36" spans="1:9" ht="106.2">
      <c r="A36" s="17">
        <v>22</v>
      </c>
      <c r="B36" s="25" t="s">
        <v>142</v>
      </c>
      <c r="C36" s="23" t="s">
        <v>13</v>
      </c>
      <c r="D36" s="61" t="s">
        <v>143</v>
      </c>
      <c r="E36" s="11" t="s">
        <v>28</v>
      </c>
      <c r="F36" s="10">
        <v>80</v>
      </c>
      <c r="G36" s="10">
        <v>4400</v>
      </c>
      <c r="H36" s="10">
        <f t="shared" si="0"/>
        <v>352000</v>
      </c>
      <c r="I36" s="12" t="s">
        <v>251</v>
      </c>
    </row>
    <row r="37" spans="1:9" ht="31.2">
      <c r="A37" s="17">
        <v>23</v>
      </c>
      <c r="B37" s="25" t="s">
        <v>159</v>
      </c>
      <c r="C37" s="23" t="s">
        <v>48</v>
      </c>
      <c r="D37" s="23" t="s">
        <v>160</v>
      </c>
      <c r="E37" s="11" t="s">
        <v>28</v>
      </c>
      <c r="F37" s="10">
        <f>220-15</f>
        <v>205</v>
      </c>
      <c r="G37" s="10">
        <v>230</v>
      </c>
      <c r="H37" s="10">
        <f t="shared" si="0"/>
        <v>47150</v>
      </c>
      <c r="I37" s="12" t="s">
        <v>251</v>
      </c>
    </row>
    <row r="38" spans="1:9" ht="66.599999999999994">
      <c r="A38" s="17">
        <v>24</v>
      </c>
      <c r="B38" s="25" t="s">
        <v>161</v>
      </c>
      <c r="C38" s="23" t="s">
        <v>14</v>
      </c>
      <c r="D38" s="57" t="s">
        <v>162</v>
      </c>
      <c r="E38" s="11" t="s">
        <v>30</v>
      </c>
      <c r="F38" s="10">
        <v>200</v>
      </c>
      <c r="G38" s="10">
        <v>470</v>
      </c>
      <c r="H38" s="10">
        <f t="shared" si="0"/>
        <v>94000</v>
      </c>
      <c r="I38" s="12" t="s">
        <v>251</v>
      </c>
    </row>
    <row r="39" spans="1:9" ht="46.8">
      <c r="A39" s="17">
        <v>25</v>
      </c>
      <c r="B39" s="25" t="s">
        <v>168</v>
      </c>
      <c r="C39" s="23" t="s">
        <v>74</v>
      </c>
      <c r="D39" s="59" t="s">
        <v>169</v>
      </c>
      <c r="E39" s="11" t="s">
        <v>29</v>
      </c>
      <c r="F39" s="10">
        <v>300</v>
      </c>
      <c r="G39" s="10">
        <v>520</v>
      </c>
      <c r="H39" s="10">
        <f t="shared" si="0"/>
        <v>156000</v>
      </c>
      <c r="I39" s="12" t="s">
        <v>251</v>
      </c>
    </row>
    <row r="40" spans="1:9" ht="46.8">
      <c r="A40" s="17">
        <v>26</v>
      </c>
      <c r="B40" s="25" t="s">
        <v>174</v>
      </c>
      <c r="C40" s="23"/>
      <c r="D40" s="23"/>
      <c r="E40" s="11" t="s">
        <v>29</v>
      </c>
      <c r="F40" s="10">
        <f>120-30</f>
        <v>90</v>
      </c>
      <c r="G40" s="10">
        <v>420</v>
      </c>
      <c r="H40" s="10">
        <f t="shared" si="0"/>
        <v>37800</v>
      </c>
      <c r="I40" s="12" t="s">
        <v>251</v>
      </c>
    </row>
    <row r="41" spans="1:9" ht="106.2">
      <c r="A41" s="17">
        <v>27</v>
      </c>
      <c r="B41" s="25" t="s">
        <v>175</v>
      </c>
      <c r="C41" s="27" t="s">
        <v>15</v>
      </c>
      <c r="D41" s="61" t="s">
        <v>176</v>
      </c>
      <c r="E41" s="11" t="s">
        <v>28</v>
      </c>
      <c r="F41" s="10">
        <f>300-50</f>
        <v>250</v>
      </c>
      <c r="G41" s="10">
        <v>180</v>
      </c>
      <c r="H41" s="10">
        <f t="shared" si="0"/>
        <v>45000</v>
      </c>
      <c r="I41" s="12" t="s">
        <v>251</v>
      </c>
    </row>
    <row r="42" spans="1:9" ht="78">
      <c r="A42" s="17">
        <v>28</v>
      </c>
      <c r="B42" s="25" t="s">
        <v>181</v>
      </c>
      <c r="C42" s="41"/>
      <c r="D42" s="41"/>
      <c r="E42" s="11" t="s">
        <v>29</v>
      </c>
      <c r="F42" s="10">
        <v>200</v>
      </c>
      <c r="G42" s="10">
        <v>560</v>
      </c>
      <c r="H42" s="10">
        <f t="shared" si="0"/>
        <v>112000</v>
      </c>
      <c r="I42" s="12" t="s">
        <v>69</v>
      </c>
    </row>
    <row r="43" spans="1:9" ht="119.4">
      <c r="A43" s="17">
        <v>29</v>
      </c>
      <c r="B43" s="25" t="s">
        <v>188</v>
      </c>
      <c r="C43" s="23" t="s">
        <v>16</v>
      </c>
      <c r="D43" s="57" t="s">
        <v>189</v>
      </c>
      <c r="E43" s="11" t="s">
        <v>28</v>
      </c>
      <c r="F43" s="10">
        <f>100-20</f>
        <v>80</v>
      </c>
      <c r="G43" s="10">
        <v>700</v>
      </c>
      <c r="H43" s="10">
        <f t="shared" si="0"/>
        <v>56000</v>
      </c>
      <c r="I43" s="12" t="s">
        <v>251</v>
      </c>
    </row>
    <row r="44" spans="1:9" ht="106.2">
      <c r="A44" s="17">
        <v>30</v>
      </c>
      <c r="B44" s="25" t="s">
        <v>190</v>
      </c>
      <c r="C44" s="23" t="s">
        <v>77</v>
      </c>
      <c r="D44" s="57" t="s">
        <v>192</v>
      </c>
      <c r="E44" s="11" t="s">
        <v>28</v>
      </c>
      <c r="F44" s="10">
        <v>50</v>
      </c>
      <c r="G44" s="10">
        <v>850</v>
      </c>
      <c r="H44" s="10">
        <f t="shared" si="0"/>
        <v>42500</v>
      </c>
      <c r="I44" s="12" t="s">
        <v>251</v>
      </c>
    </row>
    <row r="45" spans="1:9" ht="106.2">
      <c r="A45" s="17">
        <v>31</v>
      </c>
      <c r="B45" s="25" t="s">
        <v>191</v>
      </c>
      <c r="C45" s="23" t="s">
        <v>78</v>
      </c>
      <c r="D45" s="57" t="s">
        <v>193</v>
      </c>
      <c r="E45" s="11" t="s">
        <v>28</v>
      </c>
      <c r="F45" s="10">
        <v>30</v>
      </c>
      <c r="G45" s="10">
        <v>1800</v>
      </c>
      <c r="H45" s="10">
        <f t="shared" si="0"/>
        <v>54000</v>
      </c>
      <c r="I45" s="12" t="s">
        <v>251</v>
      </c>
    </row>
    <row r="46" spans="1:9" ht="79.8">
      <c r="A46" s="17">
        <v>32</v>
      </c>
      <c r="B46" s="25" t="s">
        <v>197</v>
      </c>
      <c r="C46" s="23" t="s">
        <v>18</v>
      </c>
      <c r="D46" s="57" t="s">
        <v>198</v>
      </c>
      <c r="E46" s="11" t="s">
        <v>28</v>
      </c>
      <c r="F46" s="10">
        <f>250-25</f>
        <v>225</v>
      </c>
      <c r="G46" s="10">
        <v>350</v>
      </c>
      <c r="H46" s="10">
        <f t="shared" ref="H46:H53" si="1">G46*F46</f>
        <v>78750</v>
      </c>
      <c r="I46" s="12" t="s">
        <v>251</v>
      </c>
    </row>
    <row r="47" spans="1:9" ht="27">
      <c r="A47" s="17">
        <v>33</v>
      </c>
      <c r="B47" s="25" t="s">
        <v>199</v>
      </c>
      <c r="C47" s="23" t="s">
        <v>41</v>
      </c>
      <c r="D47" s="23" t="s">
        <v>200</v>
      </c>
      <c r="E47" s="11" t="s">
        <v>28</v>
      </c>
      <c r="F47" s="10">
        <f>2300-200</f>
        <v>2100</v>
      </c>
      <c r="G47" s="10">
        <v>295</v>
      </c>
      <c r="H47" s="10">
        <f t="shared" si="1"/>
        <v>619500</v>
      </c>
      <c r="I47" s="12" t="s">
        <v>251</v>
      </c>
    </row>
    <row r="48" spans="1:9" ht="31.2">
      <c r="A48" s="17">
        <v>34</v>
      </c>
      <c r="B48" s="25" t="s">
        <v>205</v>
      </c>
      <c r="C48" s="23" t="s">
        <v>79</v>
      </c>
      <c r="D48" s="23" t="s">
        <v>206</v>
      </c>
      <c r="E48" s="11" t="s">
        <v>30</v>
      </c>
      <c r="F48" s="10">
        <v>240</v>
      </c>
      <c r="G48" s="10">
        <v>750</v>
      </c>
      <c r="H48" s="10">
        <f t="shared" si="1"/>
        <v>180000</v>
      </c>
      <c r="I48" s="12" t="s">
        <v>251</v>
      </c>
    </row>
    <row r="49" spans="1:9" ht="31.2">
      <c r="A49" s="17">
        <v>35</v>
      </c>
      <c r="B49" s="25" t="s">
        <v>207</v>
      </c>
      <c r="C49" s="23" t="s">
        <v>19</v>
      </c>
      <c r="D49" s="23" t="s">
        <v>208</v>
      </c>
      <c r="E49" s="11" t="s">
        <v>28</v>
      </c>
      <c r="F49" s="10">
        <v>300</v>
      </c>
      <c r="G49" s="10">
        <v>75</v>
      </c>
      <c r="H49" s="10">
        <f t="shared" si="1"/>
        <v>22500</v>
      </c>
      <c r="I49" s="12" t="s">
        <v>251</v>
      </c>
    </row>
    <row r="50" spans="1:9" ht="31.2">
      <c r="A50" s="17">
        <v>36</v>
      </c>
      <c r="B50" s="25" t="s">
        <v>209</v>
      </c>
      <c r="C50" s="23" t="s">
        <v>20</v>
      </c>
      <c r="D50" s="23" t="s">
        <v>210</v>
      </c>
      <c r="E50" s="11" t="s">
        <v>28</v>
      </c>
      <c r="F50" s="10">
        <v>80</v>
      </c>
      <c r="G50" s="10">
        <v>550</v>
      </c>
      <c r="H50" s="10">
        <f t="shared" si="1"/>
        <v>44000</v>
      </c>
      <c r="I50" s="12" t="s">
        <v>251</v>
      </c>
    </row>
    <row r="51" spans="1:9" ht="31.2">
      <c r="A51" s="17">
        <v>37</v>
      </c>
      <c r="B51" s="25" t="s">
        <v>221</v>
      </c>
      <c r="C51" s="23" t="s">
        <v>71</v>
      </c>
      <c r="D51" s="23" t="s">
        <v>217</v>
      </c>
      <c r="E51" s="11" t="s">
        <v>34</v>
      </c>
      <c r="F51" s="10">
        <v>350</v>
      </c>
      <c r="G51" s="10">
        <v>670</v>
      </c>
      <c r="H51" s="10">
        <f t="shared" si="1"/>
        <v>234500</v>
      </c>
      <c r="I51" s="12" t="s">
        <v>251</v>
      </c>
    </row>
    <row r="52" spans="1:9" ht="145.19999999999999">
      <c r="A52" s="17">
        <v>38</v>
      </c>
      <c r="B52" s="25" t="s">
        <v>219</v>
      </c>
      <c r="C52" s="59" t="s">
        <v>22</v>
      </c>
      <c r="D52" s="57" t="s">
        <v>220</v>
      </c>
      <c r="E52" s="11" t="s">
        <v>45</v>
      </c>
      <c r="F52" s="10">
        <f>220-40</f>
        <v>180</v>
      </c>
      <c r="G52" s="10">
        <v>1200</v>
      </c>
      <c r="H52" s="10">
        <f t="shared" si="1"/>
        <v>216000</v>
      </c>
      <c r="I52" s="12" t="s">
        <v>251</v>
      </c>
    </row>
    <row r="53" spans="1:9" ht="27">
      <c r="A53" s="17">
        <v>39</v>
      </c>
      <c r="B53" s="25" t="s">
        <v>233</v>
      </c>
      <c r="C53" s="23" t="s">
        <v>26</v>
      </c>
      <c r="D53" s="61" t="s">
        <v>232</v>
      </c>
      <c r="E53" s="11" t="s">
        <v>28</v>
      </c>
      <c r="F53" s="10">
        <f>15-1.5</f>
        <v>13.5</v>
      </c>
      <c r="G53" s="10">
        <v>2900</v>
      </c>
      <c r="H53" s="10">
        <f t="shared" si="1"/>
        <v>39150</v>
      </c>
      <c r="I53" s="12" t="s">
        <v>251</v>
      </c>
    </row>
    <row r="54" spans="1:9" ht="15.6">
      <c r="A54" s="6"/>
      <c r="B54" s="6"/>
      <c r="C54" s="6"/>
      <c r="D54" s="6"/>
      <c r="E54" s="6"/>
      <c r="F54" s="31"/>
      <c r="G54" s="31" t="s">
        <v>32</v>
      </c>
      <c r="H54" s="18">
        <f>SUM(H15:H53)</f>
        <v>3972210</v>
      </c>
      <c r="I54" s="37"/>
    </row>
    <row r="55" spans="1:9" ht="15.6">
      <c r="A55" s="6"/>
      <c r="B55" s="6"/>
      <c r="C55" s="6"/>
      <c r="D55" s="6"/>
      <c r="E55" s="6"/>
      <c r="F55" s="31"/>
      <c r="G55" s="31"/>
      <c r="H55" s="19"/>
      <c r="I55" s="4"/>
    </row>
    <row r="56" spans="1:9" ht="15.6">
      <c r="A56" s="6"/>
      <c r="B56" s="6"/>
      <c r="C56" s="3"/>
      <c r="D56" s="3"/>
      <c r="E56" s="5"/>
      <c r="F56" s="33"/>
      <c r="G56" s="33"/>
      <c r="H56" s="19"/>
      <c r="I56" s="51"/>
    </row>
    <row r="57" spans="1:9" ht="15.6">
      <c r="A57" s="6"/>
      <c r="B57" s="6"/>
      <c r="C57" s="3"/>
      <c r="D57" s="3"/>
      <c r="E57" s="43"/>
      <c r="F57" s="33"/>
      <c r="G57" s="64"/>
      <c r="H57" s="49"/>
      <c r="I57" s="51"/>
    </row>
    <row r="58" spans="1:9" ht="15.6">
      <c r="A58" s="6"/>
      <c r="B58" s="6"/>
      <c r="C58" s="3"/>
      <c r="D58" s="3"/>
      <c r="E58" s="43"/>
      <c r="F58" s="33"/>
      <c r="G58" s="64"/>
      <c r="H58" s="44"/>
      <c r="I58" s="4"/>
    </row>
    <row r="59" spans="1:9" ht="15.6">
      <c r="A59" s="6"/>
      <c r="B59" s="6"/>
      <c r="C59" s="3"/>
      <c r="D59" s="3"/>
      <c r="E59" s="43"/>
      <c r="F59" s="33"/>
      <c r="G59" s="64"/>
      <c r="H59" s="38"/>
      <c r="I59" s="4"/>
    </row>
    <row r="60" spans="1:9" ht="15.6">
      <c r="A60" s="6"/>
      <c r="B60" s="6"/>
      <c r="C60" s="3"/>
      <c r="D60" s="3"/>
      <c r="E60" s="43"/>
      <c r="F60" s="33"/>
      <c r="G60" s="64"/>
      <c r="H60" s="4"/>
      <c r="I60" s="4"/>
    </row>
    <row r="61" spans="1:9" ht="15.6">
      <c r="A61" s="6"/>
      <c r="B61" s="6"/>
      <c r="C61" s="3"/>
      <c r="D61" s="3"/>
      <c r="E61" s="43"/>
      <c r="F61" s="33"/>
      <c r="G61" s="64"/>
      <c r="H61" s="4"/>
      <c r="I61" s="4"/>
    </row>
    <row r="62" spans="1:9" ht="15.6">
      <c r="A62" s="6"/>
      <c r="B62" s="6"/>
      <c r="C62" s="3"/>
      <c r="D62" s="3"/>
      <c r="E62" s="43"/>
      <c r="F62" s="33"/>
      <c r="G62" s="64"/>
      <c r="H62" s="4"/>
      <c r="I62" s="4"/>
    </row>
    <row r="63" spans="1:9" ht="15.6">
      <c r="A63" s="6"/>
      <c r="B63" s="6"/>
      <c r="C63" s="3"/>
      <c r="D63" s="3"/>
      <c r="E63" s="43"/>
      <c r="F63" s="33"/>
      <c r="G63" s="64"/>
      <c r="H63" s="4"/>
      <c r="I63" s="4"/>
    </row>
    <row r="64" spans="1:9" ht="15.6">
      <c r="A64" s="6"/>
      <c r="B64" s="6"/>
      <c r="C64" s="3"/>
      <c r="D64" s="3"/>
      <c r="E64" s="43"/>
      <c r="F64" s="33"/>
      <c r="G64" s="64"/>
      <c r="H64" s="4"/>
      <c r="I64" s="4"/>
    </row>
    <row r="65" spans="1:9" ht="15.6">
      <c r="A65" s="6"/>
      <c r="B65" s="6"/>
      <c r="C65" s="3"/>
      <c r="D65" s="3"/>
      <c r="E65" s="45"/>
      <c r="F65" s="67"/>
      <c r="G65" s="65"/>
      <c r="H65" s="4"/>
      <c r="I65" s="4"/>
    </row>
    <row r="66" spans="1:9" ht="15.6">
      <c r="A66" s="6"/>
      <c r="B66" s="6"/>
      <c r="C66" s="6"/>
      <c r="D66" s="6"/>
      <c r="E66" s="6"/>
      <c r="F66" s="31"/>
      <c r="G66" s="33"/>
      <c r="H66" s="4"/>
      <c r="I66" s="4"/>
    </row>
    <row r="67" spans="1:9" ht="15.6">
      <c r="A67" s="6"/>
      <c r="B67" s="6"/>
      <c r="C67" s="6"/>
      <c r="D67" s="6"/>
      <c r="E67" s="6"/>
      <c r="F67" s="31"/>
      <c r="G67" s="33"/>
      <c r="H67" s="49"/>
      <c r="I67" s="4"/>
    </row>
    <row r="68" spans="1:9" ht="15.6">
      <c r="A68" s="6"/>
      <c r="B68" s="6"/>
      <c r="C68" s="6"/>
      <c r="D68" s="6"/>
      <c r="E68" s="6"/>
      <c r="F68" s="31"/>
      <c r="G68" s="33"/>
      <c r="H68" s="4"/>
      <c r="I68" s="4"/>
    </row>
    <row r="69" spans="1:9" ht="15.6">
      <c r="A69" s="6"/>
      <c r="B69" s="6"/>
      <c r="C69" s="6"/>
      <c r="D69" s="6"/>
      <c r="E69" s="6"/>
      <c r="F69" s="31"/>
      <c r="G69" s="33"/>
      <c r="H69" s="4"/>
      <c r="I69" s="4"/>
    </row>
    <row r="70" spans="1:9" ht="15.6">
      <c r="A70" s="6"/>
      <c r="B70" s="6"/>
      <c r="C70" s="6"/>
      <c r="D70" s="6"/>
      <c r="E70" s="6"/>
      <c r="F70" s="31"/>
      <c r="G70" s="33"/>
      <c r="H70" s="4"/>
      <c r="I70" s="4"/>
    </row>
    <row r="71" spans="1:9" ht="15.6">
      <c r="A71" s="6"/>
      <c r="B71" s="6"/>
      <c r="C71" s="6"/>
      <c r="D71" s="6"/>
      <c r="E71" s="6"/>
      <c r="F71" s="31"/>
      <c r="G71" s="33"/>
      <c r="H71" s="4"/>
      <c r="I71" s="4"/>
    </row>
    <row r="72" spans="1:9" ht="15.6">
      <c r="A72" s="6"/>
      <c r="B72" s="6"/>
      <c r="C72" s="6"/>
      <c r="D72" s="6"/>
      <c r="E72" s="6"/>
      <c r="F72" s="31"/>
      <c r="G72" s="33"/>
      <c r="H72" s="4"/>
      <c r="I72" s="4"/>
    </row>
    <row r="73" spans="1:9" ht="15.6">
      <c r="A73" s="6"/>
      <c r="B73" s="6"/>
      <c r="C73" s="6"/>
      <c r="D73" s="6"/>
      <c r="E73" s="6"/>
      <c r="F73" s="31"/>
      <c r="G73" s="33"/>
      <c r="H73" s="4"/>
      <c r="I73" s="4"/>
    </row>
    <row r="74" spans="1:9" ht="15.6">
      <c r="A74" s="6"/>
      <c r="B74" s="6"/>
      <c r="C74" s="6"/>
      <c r="D74" s="6"/>
      <c r="E74" s="6"/>
      <c r="F74" s="31"/>
      <c r="G74" s="33"/>
      <c r="H74" s="4"/>
      <c r="I74" s="4"/>
    </row>
    <row r="75" spans="1:9" ht="15.6">
      <c r="A75" s="6"/>
      <c r="B75" s="6"/>
      <c r="C75" s="6"/>
      <c r="D75" s="6"/>
      <c r="E75" s="6"/>
      <c r="F75" s="31"/>
      <c r="G75" s="33"/>
      <c r="H75" s="4"/>
      <c r="I75" s="4"/>
    </row>
    <row r="76" spans="1:9" ht="15.6">
      <c r="A76" s="6"/>
      <c r="B76" s="6"/>
      <c r="C76" s="6"/>
      <c r="D76" s="6"/>
      <c r="E76" s="6"/>
      <c r="F76" s="31"/>
      <c r="G76" s="33"/>
      <c r="H76" s="4"/>
      <c r="I76" s="4"/>
    </row>
    <row r="77" spans="1:9" ht="15.6">
      <c r="A77" s="6"/>
      <c r="B77" s="6"/>
      <c r="C77" s="6"/>
      <c r="D77" s="6"/>
      <c r="E77" s="6"/>
      <c r="F77" s="31"/>
      <c r="G77" s="33"/>
      <c r="H77" s="4"/>
      <c r="I77" s="4"/>
    </row>
    <row r="78" spans="1:9" ht="15.6">
      <c r="A78" s="6"/>
      <c r="B78" s="6"/>
      <c r="C78" s="6"/>
      <c r="D78" s="6"/>
      <c r="E78" s="6"/>
      <c r="F78" s="31"/>
      <c r="G78" s="33"/>
      <c r="H78" s="20"/>
      <c r="I78" s="4"/>
    </row>
    <row r="79" spans="1:9" ht="15.6">
      <c r="A79" s="6"/>
      <c r="B79" s="6"/>
      <c r="C79" s="6"/>
      <c r="D79" s="6"/>
      <c r="E79" s="6"/>
      <c r="F79" s="31"/>
      <c r="G79" s="63"/>
      <c r="H79" s="21"/>
      <c r="I79" s="4"/>
    </row>
    <row r="80" spans="1:9" ht="15.6">
      <c r="A80" s="6"/>
      <c r="B80" s="6"/>
      <c r="C80" s="6"/>
      <c r="D80" s="6"/>
      <c r="E80" s="6"/>
      <c r="F80" s="31"/>
      <c r="G80" s="31"/>
      <c r="I80" s="4"/>
    </row>
    <row r="81" spans="1:9" ht="15.6">
      <c r="A81" s="6"/>
      <c r="B81" s="6"/>
      <c r="C81" s="6"/>
      <c r="D81" s="6"/>
      <c r="E81" s="6"/>
      <c r="F81" s="31"/>
      <c r="G81" s="31"/>
      <c r="I81" s="4"/>
    </row>
    <row r="82" spans="1:9" ht="15.6">
      <c r="A82" s="6"/>
      <c r="B82" s="6"/>
      <c r="C82" s="6"/>
      <c r="D82" s="6"/>
      <c r="E82" s="6"/>
      <c r="F82" s="31"/>
      <c r="G82" s="31"/>
      <c r="I82" s="4"/>
    </row>
    <row r="83" spans="1:9" ht="15.6">
      <c r="A83" s="3"/>
      <c r="B83" s="22"/>
      <c r="C83" s="3"/>
      <c r="D83" s="3"/>
      <c r="E83" s="6"/>
      <c r="F83" s="31"/>
      <c r="G83" s="31"/>
      <c r="I83" s="4"/>
    </row>
    <row r="84" spans="1:9" ht="15.6">
      <c r="A84" s="4"/>
      <c r="B84" s="3"/>
      <c r="C84" s="4"/>
      <c r="D84" s="4"/>
      <c r="I84" s="4"/>
    </row>
    <row r="85" spans="1:9" ht="15.6">
      <c r="A85" s="5"/>
      <c r="B85" s="4"/>
      <c r="C85" s="2"/>
      <c r="D85" s="2"/>
      <c r="I85" s="4"/>
    </row>
    <row r="86" spans="1:9" ht="15.6">
      <c r="A86" s="4"/>
      <c r="B86" s="3"/>
      <c r="C86" s="4"/>
      <c r="D86" s="4"/>
      <c r="I86" s="4"/>
    </row>
    <row r="87" spans="1:9">
      <c r="A87" s="4"/>
      <c r="B87" s="4"/>
      <c r="C87" s="4"/>
      <c r="D87" s="4"/>
      <c r="I87" s="4"/>
    </row>
    <row r="88" spans="1:9">
      <c r="B88" s="4"/>
      <c r="I88" s="4"/>
    </row>
    <row r="89" spans="1:9">
      <c r="I89" s="4"/>
    </row>
    <row r="90" spans="1:9">
      <c r="I90" s="4"/>
    </row>
    <row r="91" spans="1:9">
      <c r="I91" s="4"/>
    </row>
    <row r="92" spans="1:9">
      <c r="I92" s="4"/>
    </row>
    <row r="93" spans="1:9">
      <c r="I93" s="4"/>
    </row>
    <row r="94" spans="1:9">
      <c r="I94" s="4"/>
    </row>
    <row r="95" spans="1:9">
      <c r="I95" s="4"/>
    </row>
    <row r="96" spans="1:9">
      <c r="I96" s="4"/>
    </row>
    <row r="97" spans="9:9">
      <c r="I97" s="4"/>
    </row>
    <row r="98" spans="9:9">
      <c r="I98" s="4"/>
    </row>
    <row r="99" spans="9:9">
      <c r="I99" s="4"/>
    </row>
  </sheetData>
  <mergeCells count="5">
    <mergeCell ref="C13:D13"/>
    <mergeCell ref="D2:I2"/>
    <mergeCell ref="D7:I7"/>
    <mergeCell ref="A10:G10"/>
    <mergeCell ref="A11:G11"/>
  </mergeCells>
  <dataValidations count="1">
    <dataValidation allowBlank="1" showInputMessage="1" showErrorMessage="1" prompt="Введите срок поставки" sqref="I15:I53"/>
  </dataValidations>
  <pageMargins left="0.70866141732283472" right="0.37" top="0.74803149606299213" bottom="0.3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dimension ref="A1:I62"/>
  <sheetViews>
    <sheetView topLeftCell="A10" workbookViewId="0">
      <selection activeCell="A18" sqref="A18"/>
    </sheetView>
  </sheetViews>
  <sheetFormatPr defaultColWidth="8.88671875" defaultRowHeight="14.4"/>
  <cols>
    <col min="1" max="1" width="6" style="7" customWidth="1"/>
    <col min="2" max="2" width="22.33203125" style="7" customWidth="1"/>
    <col min="3" max="4" width="26.109375" style="7" customWidth="1"/>
    <col min="5" max="5" width="12.6640625" style="7" customWidth="1"/>
    <col min="6" max="6" width="13.44140625" style="34" customWidth="1"/>
    <col min="7" max="7" width="11.88671875" style="34" customWidth="1"/>
    <col min="8" max="8" width="15.88671875" style="7" customWidth="1"/>
    <col min="9" max="9" width="13" style="7" customWidth="1"/>
    <col min="10" max="16384" width="8.88671875" style="7"/>
  </cols>
  <sheetData>
    <row r="1" spans="1:9" ht="15.6">
      <c r="A1" s="6"/>
      <c r="B1" s="6"/>
      <c r="C1" s="6"/>
      <c r="D1" s="6"/>
      <c r="E1" s="6"/>
      <c r="F1" s="31"/>
      <c r="G1" s="31"/>
    </row>
    <row r="2" spans="1:9" ht="15.6">
      <c r="A2" s="6"/>
      <c r="B2" s="6"/>
      <c r="C2" s="74" t="s">
        <v>259</v>
      </c>
      <c r="D2" s="83" t="s">
        <v>260</v>
      </c>
      <c r="E2" s="83"/>
      <c r="F2" s="83"/>
      <c r="G2" s="83"/>
      <c r="H2" s="83"/>
      <c r="I2" s="83"/>
    </row>
    <row r="3" spans="1:9" ht="15.6">
      <c r="A3" s="6"/>
      <c r="B3" s="6"/>
      <c r="D3" s="6" t="s">
        <v>3</v>
      </c>
      <c r="F3" s="31"/>
      <c r="G3" s="31"/>
    </row>
    <row r="4" spans="1:9" ht="15.6">
      <c r="A4" s="6"/>
      <c r="B4" s="6"/>
      <c r="C4" s="13"/>
      <c r="D4" s="55"/>
      <c r="F4" s="31"/>
      <c r="G4" s="31"/>
    </row>
    <row r="5" spans="1:9" ht="15.6">
      <c r="A5" s="6"/>
      <c r="B5" s="6"/>
      <c r="D5" s="13" t="s">
        <v>262</v>
      </c>
      <c r="E5" s="74" t="s">
        <v>263</v>
      </c>
      <c r="F5" s="31"/>
      <c r="G5" s="31"/>
    </row>
    <row r="6" spans="1:9" s="73" customFormat="1" ht="15.6">
      <c r="A6" s="73" t="s">
        <v>264</v>
      </c>
    </row>
    <row r="7" spans="1:9" ht="15.6">
      <c r="A7" s="6"/>
      <c r="B7" s="6" t="s">
        <v>265</v>
      </c>
      <c r="C7" s="6"/>
      <c r="D7" s="84"/>
      <c r="E7" s="84"/>
      <c r="F7" s="84"/>
      <c r="G7" s="84"/>
      <c r="H7" s="84"/>
      <c r="I7" s="84"/>
    </row>
    <row r="8" spans="1:9" ht="21" customHeight="1">
      <c r="A8" s="14" t="s">
        <v>68</v>
      </c>
      <c r="B8" s="14"/>
      <c r="C8" s="14"/>
      <c r="D8" s="31"/>
      <c r="E8" s="31"/>
      <c r="F8" s="31"/>
      <c r="G8" s="31"/>
      <c r="H8" s="34"/>
      <c r="I8" s="34"/>
    </row>
    <row r="9" spans="1:9" ht="15.6">
      <c r="A9" s="14" t="s">
        <v>2</v>
      </c>
      <c r="B9" s="15"/>
      <c r="C9" s="15"/>
      <c r="D9" s="15"/>
      <c r="E9" s="15"/>
      <c r="F9" s="32"/>
      <c r="G9" s="32"/>
    </row>
    <row r="10" spans="1:9" ht="15.6">
      <c r="A10" s="79" t="s">
        <v>0</v>
      </c>
      <c r="B10" s="79"/>
      <c r="C10" s="79"/>
      <c r="D10" s="79"/>
      <c r="E10" s="79"/>
      <c r="F10" s="79"/>
      <c r="G10" s="79"/>
    </row>
    <row r="11" spans="1:9" ht="15.6">
      <c r="A11" s="79" t="s">
        <v>1</v>
      </c>
      <c r="B11" s="80"/>
      <c r="C11" s="80"/>
      <c r="D11" s="80"/>
      <c r="E11" s="80"/>
      <c r="F11" s="80"/>
      <c r="G11" s="80"/>
    </row>
    <row r="12" spans="1:9" ht="15.6">
      <c r="A12" s="14" t="s">
        <v>261</v>
      </c>
      <c r="B12" s="6"/>
      <c r="C12" s="6"/>
      <c r="D12" s="6"/>
      <c r="E12" s="15" t="s">
        <v>280</v>
      </c>
      <c r="F12" s="31"/>
      <c r="G12" s="31"/>
    </row>
    <row r="13" spans="1:9" s="35" customFormat="1" ht="118.8">
      <c r="A13" s="54" t="s">
        <v>84</v>
      </c>
      <c r="B13" s="54" t="s">
        <v>85</v>
      </c>
      <c r="C13" s="81" t="s">
        <v>91</v>
      </c>
      <c r="D13" s="82"/>
      <c r="E13" s="54" t="s">
        <v>86</v>
      </c>
      <c r="F13" s="54" t="s">
        <v>87</v>
      </c>
      <c r="G13" s="54" t="s">
        <v>88</v>
      </c>
      <c r="H13" s="54" t="s">
        <v>89</v>
      </c>
      <c r="I13" s="54" t="s">
        <v>90</v>
      </c>
    </row>
    <row r="14" spans="1:9" ht="15.6">
      <c r="A14" s="17">
        <v>1</v>
      </c>
      <c r="B14" s="17">
        <v>2</v>
      </c>
      <c r="C14" s="36">
        <v>3</v>
      </c>
      <c r="D14" s="36">
        <v>4</v>
      </c>
      <c r="E14" s="17">
        <v>5</v>
      </c>
      <c r="F14" s="17">
        <v>6</v>
      </c>
      <c r="G14" s="17">
        <v>7</v>
      </c>
      <c r="H14" s="17">
        <v>8</v>
      </c>
      <c r="I14" s="17">
        <v>9</v>
      </c>
    </row>
    <row r="15" spans="1:9" ht="145.80000000000001">
      <c r="A15" s="17">
        <v>1</v>
      </c>
      <c r="B15" s="25" t="s">
        <v>229</v>
      </c>
      <c r="C15" s="23" t="s">
        <v>24</v>
      </c>
      <c r="D15" s="57" t="s">
        <v>228</v>
      </c>
      <c r="E15" s="11" t="s">
        <v>29</v>
      </c>
      <c r="F15" s="10">
        <f>6000-1000</f>
        <v>5000</v>
      </c>
      <c r="G15" s="10">
        <v>80</v>
      </c>
      <c r="H15" s="10">
        <f t="shared" ref="H15:H16" si="0">G15*F15</f>
        <v>400000</v>
      </c>
      <c r="I15" s="12" t="s">
        <v>251</v>
      </c>
    </row>
    <row r="16" spans="1:9" ht="185.4">
      <c r="A16" s="17">
        <v>2</v>
      </c>
      <c r="B16" s="25" t="s">
        <v>231</v>
      </c>
      <c r="C16" s="23" t="s">
        <v>25</v>
      </c>
      <c r="D16" s="57" t="s">
        <v>230</v>
      </c>
      <c r="E16" s="11" t="s">
        <v>29</v>
      </c>
      <c r="F16" s="10">
        <f>3600-700</f>
        <v>2900</v>
      </c>
      <c r="G16" s="10">
        <v>100</v>
      </c>
      <c r="H16" s="10">
        <f t="shared" si="0"/>
        <v>290000</v>
      </c>
      <c r="I16" s="12" t="s">
        <v>251</v>
      </c>
    </row>
    <row r="17" spans="1:9" ht="15.6">
      <c r="A17" s="6"/>
      <c r="B17" s="6"/>
      <c r="C17" s="6"/>
      <c r="D17" s="6"/>
      <c r="E17" s="6"/>
      <c r="F17" s="31"/>
      <c r="G17" s="31" t="s">
        <v>32</v>
      </c>
      <c r="H17" s="18">
        <f>SUM(H15:H16)</f>
        <v>690000</v>
      </c>
      <c r="I17" s="37"/>
    </row>
    <row r="18" spans="1:9" ht="15.6">
      <c r="A18" s="6"/>
      <c r="B18" s="6"/>
      <c r="C18" s="6"/>
      <c r="D18" s="6"/>
      <c r="E18" s="6"/>
      <c r="F18" s="31"/>
      <c r="G18" s="31"/>
      <c r="H18" s="19"/>
      <c r="I18" s="4"/>
    </row>
    <row r="19" spans="1:9" ht="15.6">
      <c r="A19" s="6"/>
      <c r="B19" s="6"/>
      <c r="C19" s="3"/>
      <c r="D19" s="3"/>
      <c r="E19" s="5"/>
      <c r="F19" s="33"/>
      <c r="G19" s="33"/>
      <c r="H19" s="19"/>
      <c r="I19" s="51"/>
    </row>
    <row r="20" spans="1:9" ht="15.6">
      <c r="A20" s="6"/>
      <c r="B20" s="6"/>
      <c r="C20" s="3"/>
      <c r="D20" s="3"/>
      <c r="E20" s="43"/>
      <c r="F20" s="33"/>
      <c r="G20" s="64"/>
      <c r="H20" s="49"/>
      <c r="I20" s="51"/>
    </row>
    <row r="21" spans="1:9" ht="15.6">
      <c r="A21" s="6"/>
      <c r="B21" s="6"/>
      <c r="C21" s="3"/>
      <c r="D21" s="3"/>
      <c r="E21" s="43"/>
      <c r="F21" s="33"/>
      <c r="G21" s="64"/>
      <c r="H21" s="44"/>
      <c r="I21" s="4"/>
    </row>
    <row r="22" spans="1:9" ht="15.6">
      <c r="A22" s="6"/>
      <c r="B22" s="6"/>
      <c r="C22" s="3"/>
      <c r="D22" s="3"/>
      <c r="E22" s="43"/>
      <c r="F22" s="33"/>
      <c r="G22" s="64"/>
      <c r="H22" s="38"/>
      <c r="I22" s="4"/>
    </row>
    <row r="23" spans="1:9" ht="15.6">
      <c r="A23" s="6"/>
      <c r="B23" s="6"/>
      <c r="C23" s="3"/>
      <c r="D23" s="3"/>
      <c r="E23" s="43"/>
      <c r="F23" s="33"/>
      <c r="G23" s="64"/>
      <c r="H23" s="4"/>
      <c r="I23" s="4"/>
    </row>
    <row r="24" spans="1:9" ht="15.6">
      <c r="A24" s="6"/>
      <c r="B24" s="6"/>
      <c r="C24" s="3"/>
      <c r="D24" s="3"/>
      <c r="E24" s="43"/>
      <c r="F24" s="33"/>
      <c r="G24" s="64"/>
      <c r="H24" s="4"/>
      <c r="I24" s="4"/>
    </row>
    <row r="25" spans="1:9" ht="15.6">
      <c r="A25" s="6"/>
      <c r="B25" s="6"/>
      <c r="C25" s="3"/>
      <c r="D25" s="3"/>
      <c r="E25" s="43"/>
      <c r="F25" s="33"/>
      <c r="G25" s="64"/>
      <c r="H25" s="4"/>
      <c r="I25" s="4"/>
    </row>
    <row r="26" spans="1:9" ht="15.6">
      <c r="A26" s="6"/>
      <c r="B26" s="6"/>
      <c r="C26" s="3"/>
      <c r="D26" s="3"/>
      <c r="E26" s="43"/>
      <c r="F26" s="33"/>
      <c r="G26" s="64"/>
      <c r="H26" s="4"/>
      <c r="I26" s="4"/>
    </row>
    <row r="27" spans="1:9" ht="15.6">
      <c r="A27" s="6"/>
      <c r="B27" s="6"/>
      <c r="C27" s="3"/>
      <c r="D27" s="3"/>
      <c r="E27" s="43"/>
      <c r="F27" s="33"/>
      <c r="G27" s="64"/>
      <c r="H27" s="4"/>
      <c r="I27" s="4"/>
    </row>
    <row r="28" spans="1:9" ht="15.6">
      <c r="A28" s="6"/>
      <c r="B28" s="6"/>
      <c r="C28" s="3"/>
      <c r="D28" s="3"/>
      <c r="E28" s="45"/>
      <c r="F28" s="67"/>
      <c r="G28" s="65"/>
      <c r="H28" s="4"/>
      <c r="I28" s="4"/>
    </row>
    <row r="29" spans="1:9" ht="15.6">
      <c r="A29" s="6"/>
      <c r="B29" s="6"/>
      <c r="C29" s="6"/>
      <c r="D29" s="6"/>
      <c r="E29" s="6"/>
      <c r="F29" s="31"/>
      <c r="G29" s="33"/>
      <c r="H29" s="4"/>
      <c r="I29" s="4"/>
    </row>
    <row r="30" spans="1:9" ht="15.6">
      <c r="A30" s="6"/>
      <c r="B30" s="6"/>
      <c r="C30" s="6"/>
      <c r="D30" s="6"/>
      <c r="E30" s="6"/>
      <c r="F30" s="31"/>
      <c r="G30" s="33"/>
      <c r="H30" s="49"/>
      <c r="I30" s="4"/>
    </row>
    <row r="31" spans="1:9" ht="15.6">
      <c r="A31" s="6"/>
      <c r="B31" s="6"/>
      <c r="C31" s="6"/>
      <c r="D31" s="6"/>
      <c r="E31" s="6"/>
      <c r="F31" s="31"/>
      <c r="G31" s="33"/>
      <c r="H31" s="4"/>
      <c r="I31" s="4"/>
    </row>
    <row r="32" spans="1:9" ht="15.6">
      <c r="A32" s="6"/>
      <c r="B32" s="6"/>
      <c r="C32" s="6"/>
      <c r="D32" s="6"/>
      <c r="E32" s="6"/>
      <c r="F32" s="31"/>
      <c r="G32" s="33"/>
      <c r="H32" s="4"/>
      <c r="I32" s="4"/>
    </row>
    <row r="33" spans="1:9" ht="15.6">
      <c r="A33" s="6"/>
      <c r="B33" s="6"/>
      <c r="C33" s="6"/>
      <c r="D33" s="6"/>
      <c r="E33" s="6"/>
      <c r="F33" s="31"/>
      <c r="G33" s="33"/>
      <c r="H33" s="4"/>
      <c r="I33" s="4"/>
    </row>
    <row r="34" spans="1:9" ht="15.6">
      <c r="A34" s="6"/>
      <c r="B34" s="6"/>
      <c r="C34" s="6"/>
      <c r="D34" s="6"/>
      <c r="E34" s="6"/>
      <c r="F34" s="31"/>
      <c r="G34" s="33"/>
      <c r="H34" s="4"/>
      <c r="I34" s="4"/>
    </row>
    <row r="35" spans="1:9" ht="15.6">
      <c r="A35" s="6"/>
      <c r="B35" s="6"/>
      <c r="C35" s="6"/>
      <c r="D35" s="6"/>
      <c r="E35" s="6"/>
      <c r="F35" s="31"/>
      <c r="G35" s="33"/>
      <c r="H35" s="4"/>
      <c r="I35" s="4"/>
    </row>
    <row r="36" spans="1:9" ht="15.6">
      <c r="A36" s="6"/>
      <c r="B36" s="6"/>
      <c r="C36" s="6"/>
      <c r="D36" s="6"/>
      <c r="E36" s="6"/>
      <c r="F36" s="31"/>
      <c r="G36" s="33"/>
      <c r="H36" s="4"/>
      <c r="I36" s="4"/>
    </row>
    <row r="37" spans="1:9" ht="15.6">
      <c r="A37" s="6"/>
      <c r="B37" s="6"/>
      <c r="C37" s="6"/>
      <c r="D37" s="6"/>
      <c r="E37" s="6"/>
      <c r="F37" s="31"/>
      <c r="G37" s="33"/>
      <c r="H37" s="4"/>
      <c r="I37" s="4"/>
    </row>
    <row r="38" spans="1:9" ht="15.6">
      <c r="A38" s="6"/>
      <c r="B38" s="6"/>
      <c r="C38" s="6"/>
      <c r="D38" s="6"/>
      <c r="E38" s="6"/>
      <c r="F38" s="31"/>
      <c r="G38" s="33"/>
      <c r="H38" s="4"/>
      <c r="I38" s="4"/>
    </row>
    <row r="39" spans="1:9" ht="15.6">
      <c r="A39" s="6"/>
      <c r="B39" s="6"/>
      <c r="C39" s="6"/>
      <c r="D39" s="6"/>
      <c r="E39" s="6"/>
      <c r="F39" s="31"/>
      <c r="G39" s="33"/>
      <c r="H39" s="4"/>
      <c r="I39" s="4"/>
    </row>
    <row r="40" spans="1:9" ht="15.6">
      <c r="A40" s="6"/>
      <c r="B40" s="6"/>
      <c r="C40" s="6"/>
      <c r="D40" s="6"/>
      <c r="E40" s="6"/>
      <c r="F40" s="31"/>
      <c r="G40" s="33"/>
      <c r="H40" s="4"/>
      <c r="I40" s="4"/>
    </row>
    <row r="41" spans="1:9" ht="15.6">
      <c r="A41" s="6"/>
      <c r="B41" s="6"/>
      <c r="C41" s="6"/>
      <c r="D41" s="6"/>
      <c r="E41" s="6"/>
      <c r="F41" s="31"/>
      <c r="G41" s="33"/>
      <c r="H41" s="20"/>
      <c r="I41" s="4"/>
    </row>
    <row r="42" spans="1:9" ht="15.6">
      <c r="A42" s="6"/>
      <c r="B42" s="6"/>
      <c r="C42" s="6"/>
      <c r="D42" s="6"/>
      <c r="E42" s="6"/>
      <c r="F42" s="31"/>
      <c r="G42" s="63"/>
      <c r="H42" s="21"/>
      <c r="I42" s="4"/>
    </row>
    <row r="43" spans="1:9" ht="15.6">
      <c r="A43" s="6"/>
      <c r="B43" s="6"/>
      <c r="C43" s="6"/>
      <c r="D43" s="6"/>
      <c r="E43" s="6"/>
      <c r="F43" s="31"/>
      <c r="G43" s="31"/>
      <c r="I43" s="4"/>
    </row>
    <row r="44" spans="1:9" ht="15.6">
      <c r="A44" s="6"/>
      <c r="B44" s="6"/>
      <c r="C44" s="6"/>
      <c r="D44" s="6"/>
      <c r="E44" s="6"/>
      <c r="F44" s="31"/>
      <c r="G44" s="31"/>
      <c r="I44" s="4"/>
    </row>
    <row r="45" spans="1:9" ht="15.6">
      <c r="A45" s="6"/>
      <c r="B45" s="6"/>
      <c r="C45" s="6"/>
      <c r="D45" s="6"/>
      <c r="E45" s="6"/>
      <c r="F45" s="31"/>
      <c r="G45" s="31"/>
      <c r="I45" s="4"/>
    </row>
    <row r="46" spans="1:9" ht="15.6">
      <c r="A46" s="3"/>
      <c r="B46" s="22"/>
      <c r="C46" s="3"/>
      <c r="D46" s="3"/>
      <c r="E46" s="6"/>
      <c r="F46" s="31"/>
      <c r="G46" s="31"/>
      <c r="I46" s="4"/>
    </row>
    <row r="47" spans="1:9" ht="15.6">
      <c r="A47" s="4"/>
      <c r="B47" s="3"/>
      <c r="C47" s="4"/>
      <c r="D47" s="4"/>
      <c r="I47" s="4"/>
    </row>
    <row r="48" spans="1:9" ht="15.6">
      <c r="A48" s="5"/>
      <c r="B48" s="4"/>
      <c r="C48" s="2"/>
      <c r="D48" s="2"/>
      <c r="I48" s="4"/>
    </row>
    <row r="49" spans="1:9" ht="15.6">
      <c r="A49" s="4"/>
      <c r="B49" s="3"/>
      <c r="C49" s="4"/>
      <c r="D49" s="4"/>
      <c r="I49" s="4"/>
    </row>
    <row r="50" spans="1:9">
      <c r="A50" s="4"/>
      <c r="B50" s="4"/>
      <c r="C50" s="4"/>
      <c r="D50" s="4"/>
      <c r="I50" s="4"/>
    </row>
    <row r="51" spans="1:9">
      <c r="B51" s="4"/>
      <c r="I51" s="4"/>
    </row>
    <row r="52" spans="1:9">
      <c r="I52" s="4"/>
    </row>
    <row r="53" spans="1:9">
      <c r="I53" s="4"/>
    </row>
    <row r="54" spans="1:9">
      <c r="I54" s="4"/>
    </row>
    <row r="55" spans="1:9">
      <c r="I55" s="4"/>
    </row>
    <row r="56" spans="1:9">
      <c r="I56" s="4"/>
    </row>
    <row r="57" spans="1:9">
      <c r="I57" s="4"/>
    </row>
    <row r="58" spans="1:9">
      <c r="I58" s="4"/>
    </row>
    <row r="59" spans="1:9">
      <c r="I59" s="4"/>
    </row>
    <row r="60" spans="1:9">
      <c r="I60" s="4"/>
    </row>
    <row r="61" spans="1:9">
      <c r="I61" s="4"/>
    </row>
    <row r="62" spans="1:9">
      <c r="I62" s="4"/>
    </row>
  </sheetData>
  <mergeCells count="5">
    <mergeCell ref="C13:D13"/>
    <mergeCell ref="D2:I2"/>
    <mergeCell ref="D7:I7"/>
    <mergeCell ref="A10:G10"/>
    <mergeCell ref="A11:G11"/>
  </mergeCells>
  <dataValidations count="1">
    <dataValidation allowBlank="1" showInputMessage="1" showErrorMessage="1" prompt="Введите срок поставки" sqref="I15:I16"/>
  </dataValidations>
  <pageMargins left="0.70866141732283472" right="0.70866141732283472" top="0.3" bottom="0.3"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План чистовик</vt:lpstr>
      <vt:lpstr>1 молочная</vt:lpstr>
      <vt:lpstr>2 мясо</vt:lpstr>
      <vt:lpstr>3 Куры,рыба </vt:lpstr>
      <vt:lpstr>4 Овощи</vt:lpstr>
      <vt:lpstr>5 Фрукты</vt:lpstr>
      <vt:lpstr>6 Бакалея</vt:lpstr>
      <vt:lpstr>7 Хлеб</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2019-02-04T10:10:10Z</dcterms:modified>
</cp:coreProperties>
</file>